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0" yWindow="95" windowWidth="8002" windowHeight="5475" activeTab="0"/>
  </bookViews>
  <sheets>
    <sheet name=" leer" sheetId="1" r:id="rId1"/>
    <sheet name="Beisp.Mast" sheetId="2" r:id="rId2"/>
    <sheet name="Beisp. Ferkelerzeug" sheetId="3" r:id="rId3"/>
  </sheets>
  <definedNames>
    <definedName name="_xlnm.Print_Area" localSheetId="0">' leer'!$B$2:$N$57</definedName>
    <definedName name="_xlnm.Print_Area" localSheetId="2">'Beisp. Ferkelerzeug'!$B$2:$N$57</definedName>
    <definedName name="_xlnm.Print_Area" localSheetId="1">'Beisp.Mast'!$B$2:$N$57</definedName>
  </definedNames>
  <calcPr fullCalcOnLoad="1"/>
</workbook>
</file>

<file path=xl/sharedStrings.xml><?xml version="1.0" encoding="utf-8"?>
<sst xmlns="http://schemas.openxmlformats.org/spreadsheetml/2006/main" count="366" uniqueCount="99">
  <si>
    <t>Wirtschaftsjahr:</t>
  </si>
  <si>
    <t>Betrieb:</t>
  </si>
  <si>
    <t>Ort:</t>
  </si>
  <si>
    <t>I.</t>
  </si>
  <si>
    <t>Leistung</t>
  </si>
  <si>
    <t>a)</t>
  </si>
  <si>
    <t>Tierverkäufe</t>
  </si>
  <si>
    <t>Tiergruppe</t>
  </si>
  <si>
    <t>Stück</t>
  </si>
  <si>
    <t>Ferkel unter 20 kg</t>
  </si>
  <si>
    <t>Schweine unter 50 kg</t>
  </si>
  <si>
    <t xml:space="preserve"> +</t>
  </si>
  <si>
    <t>Mastschweine ü. 50 kg</t>
  </si>
  <si>
    <t>Zuchtsauen</t>
  </si>
  <si>
    <t>Jungsauen und Eber</t>
  </si>
  <si>
    <t>Verkaufserlöse insg.</t>
  </si>
  <si>
    <t xml:space="preserve"> =</t>
  </si>
  <si>
    <t>b)</t>
  </si>
  <si>
    <t>(G.+V: Ertrag)</t>
  </si>
  <si>
    <t xml:space="preserve"> +/-</t>
  </si>
  <si>
    <t>c)</t>
  </si>
  <si>
    <t>Naturalentnahmen</t>
  </si>
  <si>
    <t>d)</t>
  </si>
  <si>
    <t>Leistung insgesamt (a+b+c)</t>
  </si>
  <si>
    <t>II.</t>
  </si>
  <si>
    <t>Variable Kosten</t>
  </si>
  <si>
    <t>Tierzukäufe</t>
  </si>
  <si>
    <t>Tierzukäufe insg.</t>
  </si>
  <si>
    <t>Futtermittel</t>
  </si>
  <si>
    <t>für Viehhaltung insg.</t>
  </si>
  <si>
    <t>für Schweine</t>
  </si>
  <si>
    <t>(G.+V: Aufwand)</t>
  </si>
  <si>
    <t>Zukauffutter</t>
  </si>
  <si>
    <t>Futtermittel insg.</t>
  </si>
  <si>
    <t>e)</t>
  </si>
  <si>
    <t>III.</t>
  </si>
  <si>
    <t>ZS)</t>
  </si>
  <si>
    <t>MP)</t>
  </si>
  <si>
    <t>erz. MS)</t>
  </si>
  <si>
    <t>IV.</t>
  </si>
  <si>
    <t>V.</t>
  </si>
  <si>
    <t>€ je Stück</t>
  </si>
  <si>
    <t>€ insgesamt</t>
  </si>
  <si>
    <t>Tierarzt, Besamung</t>
  </si>
  <si>
    <t>Sonst. Mat.aufwand Tiere</t>
  </si>
  <si>
    <t>Heizmaterial, Strom</t>
  </si>
  <si>
    <t>Wasser, Abwasser</t>
  </si>
  <si>
    <t>2012/13</t>
  </si>
  <si>
    <t>Bsp.</t>
  </si>
  <si>
    <t>Ferkel</t>
  </si>
  <si>
    <t>Betriebszweig:</t>
  </si>
  <si>
    <t>Mast</t>
  </si>
  <si>
    <t>Ferkelerzeugung</t>
  </si>
  <si>
    <t>(bitte ankreuzen)</t>
  </si>
  <si>
    <t>x</t>
  </si>
  <si>
    <t>erz. MS</t>
  </si>
  <si>
    <t>davon für andere Tierarten</t>
  </si>
  <si>
    <t xml:space="preserve">(geschätzt)   </t>
  </si>
  <si>
    <t>(lt. GuV)</t>
  </si>
  <si>
    <t>Jungsauen</t>
  </si>
  <si>
    <t>Sau</t>
  </si>
  <si>
    <t>Verkaufte Ferkel/Sau (St.)</t>
  </si>
  <si>
    <t xml:space="preserve">(geschätzt)    </t>
  </si>
  <si>
    <t>Ist</t>
  </si>
  <si>
    <t>Erlös je Ferkel</t>
  </si>
  <si>
    <t>Schweinemast</t>
  </si>
  <si>
    <t>Erlös je Masttier</t>
  </si>
  <si>
    <t>Kosten je Ferkel</t>
  </si>
  <si>
    <t>Futterkosten je MS</t>
  </si>
  <si>
    <t>Futterkosten je Sau inkl. Fe.</t>
  </si>
  <si>
    <t>Eber</t>
  </si>
  <si>
    <t>Dateneingabe in den gelben Zellen!</t>
  </si>
  <si>
    <t>Ermittlung der Direktkostenfreien (DkfL) Leistung aus der Buchführung</t>
  </si>
  <si>
    <t>DkfL der Schweinehaltung</t>
  </si>
  <si>
    <t xml:space="preserve">Direktkosten insgesamt </t>
  </si>
  <si>
    <t>Ist-DkfL in % der Soll-DkfL</t>
  </si>
  <si>
    <t>DkfL insgesamt (I d - II e)</t>
  </si>
  <si>
    <t>DkfL je Zuchtsau         (bei</t>
  </si>
  <si>
    <t>DkfL je Mastplatz        (bei</t>
  </si>
  <si>
    <t>DkfL je Mastschwein   (bei</t>
  </si>
  <si>
    <r>
      <t xml:space="preserve">Um zum für die Planung maßgeblichen Kennwert </t>
    </r>
    <r>
      <rPr>
        <b/>
        <sz val="9"/>
        <color indexed="10"/>
        <rFont val="Arial"/>
        <family val="2"/>
      </rPr>
      <t>Deckungsbeitrag</t>
    </r>
    <r>
      <rPr>
        <sz val="9"/>
        <rFont val="Arial"/>
        <family val="2"/>
      </rPr>
      <t xml:space="preserve"> zu kommen, müssen der Wert der Gülle hinzugezählt (sofern im Betrieb verwertbar) und die entsprechenden Ausbringungskosten abgezogen werden. Damit ist der DB je Zuchtsau um ca. 30 €, der DB je Mastschwein ca. 4 € höher als die jeweilige DkfL.</t>
    </r>
  </si>
  <si>
    <t>+25%</t>
  </si>
  <si>
    <t>Dschn.</t>
  </si>
  <si>
    <r>
      <t>Ursachen des Abweichens der DkfL vom Vergleichswert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(Dschn. u.  bessere 25% des BD SH/SZ)</t>
    </r>
  </si>
  <si>
    <t>Nr.272 05/2014</t>
  </si>
  <si>
    <t>Durchschnitt</t>
  </si>
  <si>
    <r>
      <t>1) Ergebnisse</t>
    </r>
    <r>
      <rPr>
        <sz val="8"/>
        <rFont val="Arial"/>
        <family val="2"/>
      </rPr>
      <t xml:space="preserve"> von Betriebszweigauswertungen (z.B. des Beratungsdienstes SH/SZ Ba.-Württ. in diesem Wirtschaftsjahr)</t>
    </r>
  </si>
  <si>
    <t>1) Ergebnisse von Betriebszweigauswertungen (z.B. des Beratungsdienstes SH/SZ Ba.-Württ. in diesem Wirtschaftsjahr)</t>
  </si>
  <si>
    <t>c</t>
  </si>
  <si>
    <t>d</t>
  </si>
  <si>
    <t>a</t>
  </si>
  <si>
    <t>-25%</t>
  </si>
  <si>
    <t>b</t>
  </si>
  <si>
    <t>Bestandsveränderung Tiere</t>
  </si>
  <si>
    <t xml:space="preserve">Innerbetriebl. Verbrauch </t>
  </si>
  <si>
    <t>Sonst. Leist. für Tierprod.</t>
  </si>
  <si>
    <t>Tierversicherung</t>
  </si>
  <si>
    <r>
      <t xml:space="preserve">Vergleich Soll 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 -   Ist: </t>
    </r>
  </si>
  <si>
    <t>€ insg.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</si>
</sst>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\ \ "/>
    <numFmt numFmtId="177" formatCode="#,##0.00\ \ \ "/>
    <numFmt numFmtId="178" formatCode="#,##0.0\ \ \ "/>
    <numFmt numFmtId="179" formatCode="0.0"/>
    <numFmt numFmtId="180" formatCode="#,##0\ \ \ \ \ \ "/>
    <numFmt numFmtId="181" formatCode="0.000000"/>
    <numFmt numFmtId="182" formatCode="0.00000"/>
    <numFmt numFmtId="183" formatCode="0.0000"/>
    <numFmt numFmtId="184" formatCode="0.000"/>
    <numFmt numFmtId="185" formatCode="#,##0;[Red]\-#,##0\ \ \ "/>
    <numFmt numFmtId="186" formatCode="#,##0\ \ \ \ "/>
    <numFmt numFmtId="187" formatCode="#,##0.0\ \ \ \ \ \ "/>
    <numFmt numFmtId="188" formatCode="0.0_ ;[Red]\-0.0\ 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#,##0\ \ "/>
    <numFmt numFmtId="195" formatCode="#,##0\ "/>
    <numFmt numFmtId="196" formatCode="#,##0\ \ \ \ \ \ \ "/>
    <numFmt numFmtId="197" formatCode="#,##0\ \ \ \ \ \ \ \ "/>
    <numFmt numFmtId="198" formatCode="#,##0\ \ \ \ \ "/>
    <numFmt numFmtId="199" formatCode="_-* #,##0.00\ [$€-407]_-;\-* #,##0.00\ [$€-407]_-;_-* &quot;-&quot;??\ [$€-407]_-;_-@_-"/>
    <numFmt numFmtId="200" formatCode="_-* #,##0.0\ [$€-407]_-;\-* #,##0.0\ [$€-407]_-;_-* &quot;-&quot;??\ [$€-407]_-;_-@_-"/>
    <numFmt numFmtId="201" formatCode="_-* #,##0\ [$€-407]_-;\-* #,##0\ [$€-407]_-;_-* &quot;-&quot;??\ [$€-407]_-;_-@_-"/>
    <numFmt numFmtId="202" formatCode="_-* #,##0.000\ [$€-407]_-;\-* #,##0.000\ [$€-407]_-;_-* &quot;-&quot;??\ [$€-407]_-;_-@_-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sz val="12"/>
      <name val="MS Sans Serif"/>
      <family val="0"/>
    </font>
    <font>
      <sz val="14"/>
      <name val="MS Sans Serif"/>
      <family val="0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vertAlign val="superscript"/>
      <sz val="12"/>
      <name val="Arial"/>
      <family val="2"/>
    </font>
    <font>
      <b/>
      <sz val="9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57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8" tint="-0.4999699890613556"/>
      <name val="Arial"/>
      <family val="2"/>
    </font>
    <font>
      <b/>
      <sz val="10"/>
      <color rgb="FFFF0000"/>
      <name val="Arial"/>
      <family val="2"/>
    </font>
    <font>
      <sz val="10"/>
      <color rgb="FF336600"/>
      <name val="Arial"/>
      <family val="2"/>
    </font>
    <font>
      <sz val="11"/>
      <color rgb="FF336600"/>
      <name val="Arial"/>
      <family val="2"/>
    </font>
    <font>
      <sz val="10"/>
      <color rgb="FFFF0000"/>
      <name val="Arial"/>
      <family val="2"/>
    </font>
    <font>
      <b/>
      <sz val="10"/>
      <color rgb="FF3366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173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175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7" fillId="0" borderId="18" xfId="0" applyNumberFormat="1" applyFont="1" applyBorder="1" applyAlignment="1">
      <alignment vertical="center"/>
    </xf>
    <xf numFmtId="3" fontId="7" fillId="34" borderId="17" xfId="0" applyNumberFormat="1" applyFont="1" applyFill="1" applyBorder="1" applyAlignment="1">
      <alignment vertical="center"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>
      <alignment vertical="center"/>
    </xf>
    <xf numFmtId="176" fontId="7" fillId="35" borderId="18" xfId="0" applyNumberFormat="1" applyFont="1" applyFill="1" applyBorder="1" applyAlignment="1" applyProtection="1">
      <alignment vertical="center"/>
      <protection locked="0"/>
    </xf>
    <xf numFmtId="176" fontId="7" fillId="35" borderId="12" xfId="0" applyNumberFormat="1" applyFont="1" applyFill="1" applyBorder="1" applyAlignment="1" applyProtection="1">
      <alignment horizontal="right" vertical="center"/>
      <protection locked="0"/>
    </xf>
    <xf numFmtId="0" fontId="7" fillId="35" borderId="12" xfId="0" applyFont="1" applyFill="1" applyBorder="1" applyAlignment="1" applyProtection="1">
      <alignment horizontal="left" vertical="center"/>
      <protection locked="0"/>
    </xf>
    <xf numFmtId="3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186" fontId="7" fillId="0" borderId="15" xfId="0" applyNumberFormat="1" applyFont="1" applyBorder="1" applyAlignment="1">
      <alignment horizontal="right" vertical="center"/>
    </xf>
    <xf numFmtId="186" fontId="13" fillId="0" borderId="15" xfId="0" applyNumberFormat="1" applyFont="1" applyBorder="1" applyAlignment="1">
      <alignment horizontal="right" vertical="center"/>
    </xf>
    <xf numFmtId="0" fontId="17" fillId="0" borderId="17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33" borderId="19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18" xfId="0" applyFont="1" applyFill="1" applyBorder="1" applyAlignment="1">
      <alignment vertical="center"/>
    </xf>
    <xf numFmtId="176" fontId="13" fillId="0" borderId="18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86" fontId="7" fillId="0" borderId="11" xfId="0" applyNumberFormat="1" applyFont="1" applyBorder="1" applyAlignment="1">
      <alignment horizontal="right" vertical="center"/>
    </xf>
    <xf numFmtId="0" fontId="4" fillId="36" borderId="15" xfId="0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86" fontId="13" fillId="0" borderId="26" xfId="0" applyNumberFormat="1" applyFont="1" applyBorder="1" applyAlignment="1">
      <alignment horizontal="right" vertical="center"/>
    </xf>
    <xf numFmtId="0" fontId="7" fillId="35" borderId="10" xfId="0" applyFont="1" applyFill="1" applyBorder="1" applyAlignment="1" applyProtection="1">
      <alignment horizontal="left" vertical="center"/>
      <protection locked="0"/>
    </xf>
    <xf numFmtId="0" fontId="59" fillId="0" borderId="0" xfId="0" applyFont="1" applyAlignment="1">
      <alignment vertical="center"/>
    </xf>
    <xf numFmtId="176" fontId="13" fillId="0" borderId="27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7" fillId="37" borderId="13" xfId="0" applyFont="1" applyFill="1" applyBorder="1" applyAlignment="1">
      <alignment vertical="center"/>
    </xf>
    <xf numFmtId="0" fontId="7" fillId="37" borderId="12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61" fillId="0" borderId="0" xfId="0" applyFont="1" applyAlignment="1">
      <alignment horizontal="left" vertical="center"/>
    </xf>
    <xf numFmtId="176" fontId="13" fillId="0" borderId="18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201" fontId="7" fillId="35" borderId="14" xfId="57" applyNumberFormat="1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>
      <alignment horizontal="center" vertical="center"/>
    </xf>
    <xf numFmtId="178" fontId="7" fillId="0" borderId="31" xfId="0" applyNumberFormat="1" applyFont="1" applyFill="1" applyBorder="1" applyAlignment="1" applyProtection="1">
      <alignment horizontal="right" vertical="center"/>
      <protection/>
    </xf>
    <xf numFmtId="201" fontId="7" fillId="0" borderId="32" xfId="57" applyNumberFormat="1" applyFont="1" applyFill="1" applyBorder="1" applyAlignment="1" applyProtection="1">
      <alignment horizontal="center" vertical="center"/>
      <protection locked="0"/>
    </xf>
    <xf numFmtId="201" fontId="7" fillId="0" borderId="33" xfId="57" applyNumberFormat="1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>
      <alignment horizontal="center" vertical="center"/>
    </xf>
    <xf numFmtId="201" fontId="7" fillId="35" borderId="23" xfId="57" applyNumberFormat="1" applyFont="1" applyFill="1" applyBorder="1" applyAlignment="1" applyProtection="1">
      <alignment horizontal="right" vertical="center"/>
      <protection locked="0"/>
    </xf>
    <xf numFmtId="201" fontId="7" fillId="35" borderId="35" xfId="57" applyNumberFormat="1" applyFont="1" applyFill="1" applyBorder="1" applyAlignment="1" applyProtection="1">
      <alignment horizontal="right" vertical="center"/>
      <protection locked="0"/>
    </xf>
    <xf numFmtId="201" fontId="7" fillId="35" borderId="24" xfId="57" applyNumberFormat="1" applyFont="1" applyFill="1" applyBorder="1" applyAlignment="1" applyProtection="1">
      <alignment horizontal="right" vertical="center"/>
      <protection locked="0"/>
    </xf>
    <xf numFmtId="201" fontId="7" fillId="0" borderId="31" xfId="57" applyNumberFormat="1" applyFont="1" applyFill="1" applyBorder="1" applyAlignment="1" applyProtection="1">
      <alignment horizontal="center" vertical="center"/>
      <protection locked="0"/>
    </xf>
    <xf numFmtId="0" fontId="62" fillId="0" borderId="25" xfId="0" applyFont="1" applyFill="1" applyBorder="1" applyAlignment="1">
      <alignment vertical="center"/>
    </xf>
    <xf numFmtId="0" fontId="63" fillId="0" borderId="27" xfId="0" applyFont="1" applyBorder="1" applyAlignment="1">
      <alignment horizontal="center" vertical="center"/>
    </xf>
    <xf numFmtId="178" fontId="63" fillId="35" borderId="36" xfId="0" applyNumberFormat="1" applyFont="1" applyFill="1" applyBorder="1" applyAlignment="1" applyProtection="1">
      <alignment horizontal="right" vertical="center"/>
      <protection locked="0"/>
    </xf>
    <xf numFmtId="201" fontId="63" fillId="35" borderId="37" xfId="57" applyNumberFormat="1" applyFont="1" applyFill="1" applyBorder="1" applyAlignment="1" applyProtection="1">
      <alignment horizontal="right" vertical="center"/>
      <protection locked="0"/>
    </xf>
    <xf numFmtId="201" fontId="63" fillId="35" borderId="38" xfId="57" applyNumberFormat="1" applyFont="1" applyFill="1" applyBorder="1" applyAlignment="1" applyProtection="1">
      <alignment horizontal="right" vertical="center"/>
      <protection locked="0"/>
    </xf>
    <xf numFmtId="0" fontId="63" fillId="0" borderId="39" xfId="0" applyFont="1" applyBorder="1" applyAlignment="1">
      <alignment horizontal="center" vertical="center"/>
    </xf>
    <xf numFmtId="201" fontId="63" fillId="35" borderId="36" xfId="57" applyNumberFormat="1" applyFont="1" applyFill="1" applyBorder="1" applyAlignment="1" applyProtection="1">
      <alignment horizontal="right" vertical="center"/>
      <protection locked="0"/>
    </xf>
    <xf numFmtId="0" fontId="7" fillId="0" borderId="36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0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8" fillId="0" borderId="25" xfId="0" applyFont="1" applyBorder="1" applyAlignment="1">
      <alignment horizontal="centerContinuous" vertical="center"/>
    </xf>
    <xf numFmtId="0" fontId="8" fillId="0" borderId="27" xfId="0" applyFont="1" applyBorder="1" applyAlignment="1">
      <alignment horizontal="centerContinuous" vertical="center"/>
    </xf>
    <xf numFmtId="0" fontId="8" fillId="0" borderId="39" xfId="0" applyFont="1" applyBorder="1" applyAlignment="1">
      <alignment horizontal="centerContinuous" vertical="center"/>
    </xf>
    <xf numFmtId="201" fontId="7" fillId="0" borderId="32" xfId="57" applyNumberFormat="1" applyFont="1" applyFill="1" applyBorder="1" applyAlignment="1">
      <alignment horizontal="right" vertical="center"/>
    </xf>
    <xf numFmtId="201" fontId="7" fillId="0" borderId="33" xfId="57" applyNumberFormat="1" applyFont="1" applyFill="1" applyBorder="1" applyAlignment="1">
      <alignment horizontal="right" vertical="center"/>
    </xf>
    <xf numFmtId="201" fontId="7" fillId="0" borderId="36" xfId="57" applyNumberFormat="1" applyFont="1" applyBorder="1" applyAlignment="1">
      <alignment horizontal="right" vertical="center"/>
    </xf>
    <xf numFmtId="201" fontId="13" fillId="0" borderId="38" xfId="57" applyNumberFormat="1" applyFont="1" applyBorder="1" applyAlignment="1">
      <alignment horizontal="right" vertical="center"/>
    </xf>
    <xf numFmtId="201" fontId="7" fillId="0" borderId="37" xfId="57" applyNumberFormat="1" applyFont="1" applyBorder="1" applyAlignment="1">
      <alignment horizontal="right" vertical="center"/>
    </xf>
    <xf numFmtId="201" fontId="7" fillId="35" borderId="18" xfId="57" applyNumberFormat="1" applyFont="1" applyFill="1" applyBorder="1" applyAlignment="1" applyProtection="1">
      <alignment horizontal="center" vertical="center"/>
      <protection locked="0"/>
    </xf>
    <xf numFmtId="201" fontId="7" fillId="0" borderId="41" xfId="57" applyNumberFormat="1" applyFont="1" applyFill="1" applyBorder="1" applyAlignment="1">
      <alignment horizontal="center" vertical="center"/>
    </xf>
    <xf numFmtId="49" fontId="64" fillId="0" borderId="42" xfId="0" applyNumberFormat="1" applyFont="1" applyBorder="1" applyAlignment="1">
      <alignment horizontal="center" vertical="center"/>
    </xf>
    <xf numFmtId="49" fontId="59" fillId="0" borderId="39" xfId="0" applyNumberFormat="1" applyFont="1" applyBorder="1" applyAlignment="1">
      <alignment horizontal="center" vertical="center"/>
    </xf>
    <xf numFmtId="201" fontId="65" fillId="35" borderId="36" xfId="57" applyNumberFormat="1" applyFont="1" applyFill="1" applyBorder="1" applyAlignment="1" applyProtection="1">
      <alignment vertical="center"/>
      <protection locked="0"/>
    </xf>
    <xf numFmtId="201" fontId="65" fillId="35" borderId="37" xfId="57" applyNumberFormat="1" applyFont="1" applyFill="1" applyBorder="1" applyAlignment="1" applyProtection="1">
      <alignment horizontal="center" vertical="center"/>
      <protection locked="0"/>
    </xf>
    <xf numFmtId="201" fontId="65" fillId="0" borderId="38" xfId="57" applyNumberFormat="1" applyFont="1" applyFill="1" applyBorder="1" applyAlignment="1">
      <alignment horizontal="center" vertical="center"/>
    </xf>
    <xf numFmtId="201" fontId="63" fillId="35" borderId="43" xfId="57" applyNumberFormat="1" applyFont="1" applyFill="1" applyBorder="1" applyAlignment="1" applyProtection="1">
      <alignment horizontal="right" vertical="center"/>
      <protection locked="0"/>
    </xf>
    <xf numFmtId="201" fontId="63" fillId="35" borderId="15" xfId="57" applyNumberFormat="1" applyFont="1" applyFill="1" applyBorder="1" applyAlignment="1" applyProtection="1">
      <alignment horizontal="right" vertical="center"/>
      <protection locked="0"/>
    </xf>
    <xf numFmtId="201" fontId="63" fillId="0" borderId="44" xfId="57" applyNumberFormat="1" applyFont="1" applyFill="1" applyBorder="1" applyAlignment="1">
      <alignment horizontal="right" vertical="center"/>
    </xf>
    <xf numFmtId="9" fontId="66" fillId="0" borderId="25" xfId="49" applyFont="1" applyBorder="1" applyAlignment="1">
      <alignment horizontal="center" vertical="center"/>
    </xf>
    <xf numFmtId="9" fontId="62" fillId="0" borderId="30" xfId="49" applyFont="1" applyBorder="1" applyAlignment="1">
      <alignment horizontal="center" vertical="center"/>
    </xf>
    <xf numFmtId="0" fontId="13" fillId="0" borderId="14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Continuous" vertical="center"/>
    </xf>
    <xf numFmtId="0" fontId="13" fillId="0" borderId="14" xfId="0" applyFont="1" applyBorder="1" applyAlignment="1">
      <alignment horizontal="center" vertical="center"/>
    </xf>
    <xf numFmtId="0" fontId="13" fillId="35" borderId="10" xfId="0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4" fillId="36" borderId="12" xfId="0" applyFont="1" applyFill="1" applyBorder="1" applyAlignment="1" applyProtection="1">
      <alignment horizontal="center" vertical="center"/>
      <protection locked="0"/>
    </xf>
    <xf numFmtId="0" fontId="4" fillId="36" borderId="14" xfId="0" applyFont="1" applyFill="1" applyBorder="1" applyAlignment="1" applyProtection="1">
      <alignment horizontal="center" vertical="center"/>
      <protection locked="0"/>
    </xf>
    <xf numFmtId="176" fontId="7" fillId="35" borderId="12" xfId="0" applyNumberFormat="1" applyFont="1" applyFill="1" applyBorder="1" applyAlignment="1" applyProtection="1">
      <alignment horizontal="right" vertical="center"/>
      <protection locked="0"/>
    </xf>
    <xf numFmtId="176" fontId="7" fillId="35" borderId="13" xfId="0" applyNumberFormat="1" applyFont="1" applyFill="1" applyBorder="1" applyAlignment="1" applyProtection="1">
      <alignment horizontal="right" vertical="center"/>
      <protection locked="0"/>
    </xf>
    <xf numFmtId="176" fontId="7" fillId="35" borderId="14" xfId="0" applyNumberFormat="1" applyFont="1" applyFill="1" applyBorder="1" applyAlignment="1" applyProtection="1">
      <alignment horizontal="right" vertical="center"/>
      <protection locked="0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horizontal="right"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13" fillId="0" borderId="14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35" borderId="12" xfId="0" applyFont="1" applyFill="1" applyBorder="1" applyAlignment="1" applyProtection="1">
      <alignment horizontal="left" vertical="center"/>
      <protection locked="0"/>
    </xf>
    <xf numFmtId="0" fontId="7" fillId="35" borderId="13" xfId="0" applyFont="1" applyFill="1" applyBorder="1" applyAlignment="1" applyProtection="1">
      <alignment horizontal="left" vertical="center"/>
      <protection locked="0"/>
    </xf>
    <xf numFmtId="0" fontId="7" fillId="35" borderId="14" xfId="0" applyFont="1" applyFill="1" applyBorder="1" applyAlignment="1" applyProtection="1">
      <alignment horizontal="left" vertical="center"/>
      <protection locked="0"/>
    </xf>
    <xf numFmtId="0" fontId="13" fillId="0" borderId="2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176" fontId="7" fillId="34" borderId="11" xfId="0" applyNumberFormat="1" applyFont="1" applyFill="1" applyBorder="1" applyAlignment="1">
      <alignment horizontal="center" vertical="center"/>
    </xf>
    <xf numFmtId="176" fontId="7" fillId="34" borderId="17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201" fontId="7" fillId="35" borderId="47" xfId="57" applyNumberFormat="1" applyFont="1" applyFill="1" applyBorder="1" applyAlignment="1" applyProtection="1">
      <alignment horizontal="center" vertical="center"/>
      <protection locked="0"/>
    </xf>
    <xf numFmtId="201" fontId="7" fillId="35" borderId="48" xfId="57" applyNumberFormat="1" applyFont="1" applyFill="1" applyBorder="1" applyAlignment="1" applyProtection="1">
      <alignment horizontal="center" vertical="center"/>
      <protection locked="0"/>
    </xf>
    <xf numFmtId="201" fontId="7" fillId="35" borderId="49" xfId="57" applyNumberFormat="1" applyFont="1" applyFill="1" applyBorder="1" applyAlignment="1" applyProtection="1">
      <alignment horizontal="center" vertical="center"/>
      <protection locked="0"/>
    </xf>
    <xf numFmtId="201" fontId="7" fillId="35" borderId="50" xfId="57" applyNumberFormat="1" applyFont="1" applyFill="1" applyBorder="1" applyAlignment="1" applyProtection="1">
      <alignment horizontal="center" vertical="center"/>
      <protection locked="0"/>
    </xf>
    <xf numFmtId="201" fontId="7" fillId="35" borderId="51" xfId="57" applyNumberFormat="1" applyFont="1" applyFill="1" applyBorder="1" applyAlignment="1" applyProtection="1">
      <alignment horizontal="center" vertical="center"/>
      <protection locked="0"/>
    </xf>
    <xf numFmtId="201" fontId="7" fillId="35" borderId="13" xfId="57" applyNumberFormat="1" applyFont="1" applyFill="1" applyBorder="1" applyAlignment="1" applyProtection="1">
      <alignment horizontal="center" vertical="center"/>
      <protection locked="0"/>
    </xf>
    <xf numFmtId="201" fontId="7" fillId="0" borderId="28" xfId="57" applyNumberFormat="1" applyFont="1" applyFill="1" applyBorder="1" applyAlignment="1">
      <alignment horizontal="center" vertical="center"/>
    </xf>
    <xf numFmtId="201" fontId="7" fillId="0" borderId="40" xfId="57" applyNumberFormat="1" applyFont="1" applyFill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62" fillId="0" borderId="25" xfId="0" applyFont="1" applyBorder="1" applyAlignment="1">
      <alignment horizontal="left" vertical="center"/>
    </xf>
    <xf numFmtId="0" fontId="62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178" fontId="7" fillId="35" borderId="10" xfId="0" applyNumberFormat="1" applyFont="1" applyFill="1" applyBorder="1" applyAlignment="1" applyProtection="1">
      <alignment horizontal="right" vertical="center"/>
      <protection locked="0"/>
    </xf>
    <xf numFmtId="178" fontId="7" fillId="35" borderId="18" xfId="0" applyNumberFormat="1" applyFont="1" applyFill="1" applyBorder="1" applyAlignment="1" applyProtection="1">
      <alignment horizontal="right" vertical="center"/>
      <protection locked="0"/>
    </xf>
    <xf numFmtId="201" fontId="7" fillId="0" borderId="22" xfId="57" applyNumberFormat="1" applyFont="1" applyBorder="1" applyAlignment="1">
      <alignment horizontal="right" vertical="center"/>
    </xf>
    <xf numFmtId="201" fontId="7" fillId="0" borderId="10" xfId="57" applyNumberFormat="1" applyFont="1" applyBorder="1" applyAlignment="1">
      <alignment horizontal="right" vertical="center"/>
    </xf>
    <xf numFmtId="49" fontId="22" fillId="0" borderId="34" xfId="0" applyNumberFormat="1" applyFont="1" applyBorder="1" applyAlignment="1">
      <alignment horizontal="center" vertical="center"/>
    </xf>
    <xf numFmtId="49" fontId="22" fillId="0" borderId="42" xfId="0" applyNumberFormat="1" applyFont="1" applyBorder="1" applyAlignment="1">
      <alignment horizontal="center" vertical="center"/>
    </xf>
    <xf numFmtId="0" fontId="16" fillId="0" borderId="5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13" fillId="0" borderId="25" xfId="49" applyFont="1" applyBorder="1" applyAlignment="1">
      <alignment horizontal="center" vertical="center"/>
    </xf>
    <xf numFmtId="9" fontId="13" fillId="0" borderId="27" xfId="49" applyFont="1" applyBorder="1" applyAlignment="1">
      <alignment horizontal="center" vertical="center"/>
    </xf>
    <xf numFmtId="9" fontId="13" fillId="0" borderId="39" xfId="49" applyFont="1" applyBorder="1" applyAlignment="1">
      <alignment horizontal="center" vertical="center"/>
    </xf>
    <xf numFmtId="201" fontId="13" fillId="0" borderId="28" xfId="57" applyNumberFormat="1" applyFont="1" applyBorder="1" applyAlignment="1">
      <alignment horizontal="center" vertical="center"/>
    </xf>
    <xf numFmtId="201" fontId="13" fillId="0" borderId="40" xfId="57" applyNumberFormat="1" applyFont="1" applyBorder="1" applyAlignment="1">
      <alignment horizontal="center" vertical="center"/>
    </xf>
    <xf numFmtId="201" fontId="7" fillId="0" borderId="51" xfId="57" applyNumberFormat="1" applyFont="1" applyBorder="1" applyAlignment="1">
      <alignment horizontal="center" vertical="center"/>
    </xf>
    <xf numFmtId="201" fontId="7" fillId="0" borderId="13" xfId="57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201" fontId="7" fillId="35" borderId="14" xfId="57" applyNumberFormat="1" applyFont="1" applyFill="1" applyBorder="1" applyAlignment="1" applyProtection="1">
      <alignment horizontal="center" vertical="center"/>
      <protection locked="0"/>
    </xf>
    <xf numFmtId="201" fontId="7" fillId="35" borderId="15" xfId="57" applyNumberFormat="1" applyFont="1" applyFill="1" applyBorder="1" applyAlignment="1" applyProtection="1">
      <alignment horizontal="center" vertical="center"/>
      <protection locked="0"/>
    </xf>
    <xf numFmtId="0" fontId="4" fillId="36" borderId="12" xfId="0" applyFont="1" applyFill="1" applyBorder="1" applyAlignment="1" applyProtection="1">
      <alignment horizontal="center" vertical="center"/>
      <protection locked="0"/>
    </xf>
    <xf numFmtId="0" fontId="16" fillId="0" borderId="19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showZeros="0" tabSelected="1" defaultGridColor="0" zoomScale="115" zoomScaleNormal="115" zoomScalePageLayoutView="0" colorId="8" workbookViewId="0" topLeftCell="A1">
      <selection activeCell="P3" sqref="P3"/>
    </sheetView>
  </sheetViews>
  <sheetFormatPr defaultColWidth="11.421875" defaultRowHeight="12.75"/>
  <cols>
    <col min="1" max="1" width="1.7109375" style="1" customWidth="1"/>
    <col min="2" max="2" width="3.7109375" style="44" customWidth="1"/>
    <col min="3" max="3" width="2.28125" style="1" customWidth="1"/>
    <col min="4" max="4" width="24.8515625" style="1" customWidth="1"/>
    <col min="5" max="5" width="8.8515625" style="1" customWidth="1"/>
    <col min="6" max="6" width="9.421875" style="1" customWidth="1"/>
    <col min="7" max="7" width="7.28125" style="1" customWidth="1"/>
    <col min="8" max="8" width="9.421875" style="1" customWidth="1"/>
    <col min="9" max="9" width="5.28125" style="1" customWidth="1"/>
    <col min="10" max="10" width="10.57421875" style="1" customWidth="1"/>
    <col min="11" max="11" width="2.7109375" style="1" customWidth="1"/>
    <col min="12" max="12" width="8.57421875" style="84" customWidth="1"/>
    <col min="13" max="13" width="12.00390625" style="1" customWidth="1"/>
    <col min="14" max="14" width="11.00390625" style="1" customWidth="1"/>
    <col min="15" max="16384" width="11.421875" style="1" customWidth="1"/>
  </cols>
  <sheetData>
    <row r="1" spans="1:13" ht="6" customHeight="1">
      <c r="A1" s="4"/>
      <c r="B1" s="5"/>
      <c r="C1" s="4"/>
      <c r="D1" s="4"/>
      <c r="E1" s="4"/>
      <c r="F1" s="4"/>
      <c r="G1" s="4"/>
      <c r="H1" s="4"/>
      <c r="I1" s="4"/>
      <c r="J1" s="4"/>
      <c r="K1" s="4"/>
      <c r="L1" s="85"/>
      <c r="M1" s="4"/>
    </row>
    <row r="2" spans="1:13" s="8" customFormat="1" ht="31.5" customHeight="1">
      <c r="A2" s="6"/>
      <c r="B2" s="7" t="s">
        <v>72</v>
      </c>
      <c r="C2" s="6"/>
      <c r="D2" s="6"/>
      <c r="E2" s="6"/>
      <c r="F2" s="6"/>
      <c r="G2" s="6"/>
      <c r="H2" s="6"/>
      <c r="I2" s="6"/>
      <c r="J2" s="6"/>
      <c r="K2" s="6"/>
      <c r="L2" s="86"/>
      <c r="M2" s="6"/>
    </row>
    <row r="3" spans="1:14" s="12" customFormat="1" ht="18" customHeight="1">
      <c r="A3" s="9"/>
      <c r="B3" s="82" t="s">
        <v>73</v>
      </c>
      <c r="C3" s="9"/>
      <c r="D3" s="9"/>
      <c r="E3" s="9"/>
      <c r="F3" s="9"/>
      <c r="G3" s="9"/>
      <c r="H3" s="9"/>
      <c r="I3" s="11" t="s">
        <v>0</v>
      </c>
      <c r="J3" s="11"/>
      <c r="K3" s="138" t="s">
        <v>47</v>
      </c>
      <c r="L3" s="138"/>
      <c r="M3" s="138"/>
      <c r="N3" s="138"/>
    </row>
    <row r="4" spans="1:13" s="12" customFormat="1" ht="11.25" customHeight="1">
      <c r="A4" s="9"/>
      <c r="B4" s="10"/>
      <c r="C4" s="9"/>
      <c r="D4" s="9"/>
      <c r="E4" s="9"/>
      <c r="F4" s="9"/>
      <c r="G4" s="9"/>
      <c r="H4" s="9"/>
      <c r="I4" s="4"/>
      <c r="J4" s="4"/>
      <c r="K4" s="4"/>
      <c r="L4" s="85"/>
      <c r="M4" s="4"/>
    </row>
    <row r="5" spans="1:14" ht="18" customHeight="1">
      <c r="A5" s="4"/>
      <c r="B5" s="5"/>
      <c r="C5" s="11" t="s">
        <v>1</v>
      </c>
      <c r="D5" s="11"/>
      <c r="E5" s="138"/>
      <c r="F5" s="138"/>
      <c r="G5" s="138"/>
      <c r="H5" s="4"/>
      <c r="I5" s="11" t="s">
        <v>2</v>
      </c>
      <c r="J5" s="139"/>
      <c r="K5" s="139"/>
      <c r="L5" s="139"/>
      <c r="M5" s="139"/>
      <c r="N5" s="139"/>
    </row>
    <row r="6" spans="1:13" ht="6.75" customHeight="1">
      <c r="A6" s="4"/>
      <c r="B6" s="5"/>
      <c r="C6" s="13"/>
      <c r="D6" s="13"/>
      <c r="E6" s="13"/>
      <c r="F6" s="13"/>
      <c r="G6" s="13"/>
      <c r="H6" s="4"/>
      <c r="I6" s="13"/>
      <c r="J6" s="13"/>
      <c r="K6" s="13"/>
      <c r="L6" s="87"/>
      <c r="M6" s="13"/>
    </row>
    <row r="7" spans="1:15" s="15" customFormat="1" ht="18" customHeight="1">
      <c r="A7" s="14"/>
      <c r="B7" s="5" t="s">
        <v>3</v>
      </c>
      <c r="C7" s="14" t="s">
        <v>4</v>
      </c>
      <c r="D7" s="14"/>
      <c r="F7" s="9"/>
      <c r="G7" s="9"/>
      <c r="H7" s="53" t="s">
        <v>50</v>
      </c>
      <c r="I7" s="66"/>
      <c r="J7" s="9" t="s">
        <v>51</v>
      </c>
      <c r="K7" s="140"/>
      <c r="L7" s="141"/>
      <c r="M7" s="9" t="s">
        <v>52</v>
      </c>
      <c r="O7" s="1"/>
    </row>
    <row r="8" spans="1:15" s="15" customFormat="1" ht="18" customHeight="1">
      <c r="A8" s="14"/>
      <c r="B8" s="5"/>
      <c r="C8" s="75" t="s">
        <v>71</v>
      </c>
      <c r="D8" s="14"/>
      <c r="E8" s="9"/>
      <c r="F8" s="9"/>
      <c r="G8" s="9"/>
      <c r="H8" s="54" t="s">
        <v>53</v>
      </c>
      <c r="I8" s="9"/>
      <c r="J8" s="9"/>
      <c r="K8" s="9"/>
      <c r="L8" s="88"/>
      <c r="M8" s="9"/>
      <c r="N8" s="9"/>
      <c r="O8" s="1"/>
    </row>
    <row r="9" spans="1:14" ht="18" customHeight="1">
      <c r="A9" s="4"/>
      <c r="B9" s="5"/>
      <c r="C9" s="16" t="s">
        <v>5</v>
      </c>
      <c r="D9" s="16" t="s">
        <v>6</v>
      </c>
      <c r="E9" s="17" t="s">
        <v>7</v>
      </c>
      <c r="F9" s="18"/>
      <c r="G9" s="19"/>
      <c r="H9" s="20" t="s">
        <v>8</v>
      </c>
      <c r="I9" s="21"/>
      <c r="J9" s="22" t="s">
        <v>42</v>
      </c>
      <c r="K9" s="22"/>
      <c r="L9" s="23"/>
      <c r="M9" s="23" t="s">
        <v>41</v>
      </c>
      <c r="N9" s="23" t="str">
        <f>IF(AND($E$44&gt;0,$E$45=0,$E$46=0),"€ je Sau","€ je Mastpl.")</f>
        <v>€ je Mastpl.</v>
      </c>
    </row>
    <row r="10" spans="1:14" ht="18" customHeight="1">
      <c r="A10" s="4"/>
      <c r="B10" s="5"/>
      <c r="C10" s="24"/>
      <c r="D10" s="24"/>
      <c r="E10" s="17" t="s">
        <v>9</v>
      </c>
      <c r="F10" s="18"/>
      <c r="G10" s="19"/>
      <c r="H10" s="50"/>
      <c r="I10" s="26"/>
      <c r="J10" s="142"/>
      <c r="K10" s="143"/>
      <c r="L10" s="144"/>
      <c r="M10" s="45">
        <f>IF(H10&gt;0,J10/H10,)</f>
        <v>0</v>
      </c>
      <c r="N10" s="55" t="e">
        <f>IF($I$7&gt;0,J10/$E$45,J10/$E$44)</f>
        <v>#DIV/0!</v>
      </c>
    </row>
    <row r="11" spans="1:14" ht="18" customHeight="1">
      <c r="A11" s="4"/>
      <c r="B11" s="5"/>
      <c r="C11" s="24"/>
      <c r="D11" s="27"/>
      <c r="E11" s="17" t="s">
        <v>10</v>
      </c>
      <c r="F11" s="11"/>
      <c r="G11" s="28"/>
      <c r="H11" s="50"/>
      <c r="I11" s="30" t="s">
        <v>11</v>
      </c>
      <c r="J11" s="142"/>
      <c r="K11" s="143"/>
      <c r="L11" s="144"/>
      <c r="M11" s="45">
        <f>IF(H11&gt;0,J11/H11,)</f>
        <v>0</v>
      </c>
      <c r="N11" s="55" t="e">
        <f aca="true" t="shared" si="0" ref="N11:N18">IF($I$7&gt;0,J11/$E$45,J11/$E$44)</f>
        <v>#DIV/0!</v>
      </c>
    </row>
    <row r="12" spans="1:14" ht="18" customHeight="1">
      <c r="A12" s="4"/>
      <c r="B12" s="5"/>
      <c r="C12" s="24"/>
      <c r="D12" s="27"/>
      <c r="E12" s="17" t="s">
        <v>12</v>
      </c>
      <c r="F12" s="11"/>
      <c r="G12" s="28"/>
      <c r="H12" s="50"/>
      <c r="I12" s="30" t="s">
        <v>11</v>
      </c>
      <c r="J12" s="142"/>
      <c r="K12" s="143"/>
      <c r="L12" s="144"/>
      <c r="M12" s="45">
        <f>IF(H12&gt;0,J12/H12,)</f>
        <v>0</v>
      </c>
      <c r="N12" s="55" t="e">
        <f t="shared" si="0"/>
        <v>#DIV/0!</v>
      </c>
    </row>
    <row r="13" spans="1:14" ht="18" customHeight="1">
      <c r="A13" s="4"/>
      <c r="B13" s="5"/>
      <c r="C13" s="24"/>
      <c r="D13" s="24"/>
      <c r="E13" s="31" t="s">
        <v>13</v>
      </c>
      <c r="F13" s="11"/>
      <c r="G13" s="28"/>
      <c r="H13" s="50"/>
      <c r="I13" s="30" t="s">
        <v>11</v>
      </c>
      <c r="J13" s="142"/>
      <c r="K13" s="143"/>
      <c r="L13" s="144"/>
      <c r="M13" s="45">
        <f>IF(H13&gt;0,J13/H13,)</f>
        <v>0</v>
      </c>
      <c r="N13" s="55" t="e">
        <f t="shared" si="0"/>
        <v>#DIV/0!</v>
      </c>
    </row>
    <row r="14" spans="1:14" ht="18" customHeight="1">
      <c r="A14" s="4"/>
      <c r="B14" s="5"/>
      <c r="C14" s="24"/>
      <c r="D14" s="24"/>
      <c r="E14" s="31" t="s">
        <v>14</v>
      </c>
      <c r="F14" s="11"/>
      <c r="G14" s="28"/>
      <c r="H14" s="50"/>
      <c r="I14" s="30" t="s">
        <v>11</v>
      </c>
      <c r="J14" s="142"/>
      <c r="K14" s="143"/>
      <c r="L14" s="144"/>
      <c r="M14" s="45">
        <f>IF(H14&gt;0,J14/H14,)</f>
        <v>0</v>
      </c>
      <c r="N14" s="55" t="e">
        <f t="shared" si="0"/>
        <v>#DIV/0!</v>
      </c>
    </row>
    <row r="15" spans="1:14" ht="18" customHeight="1">
      <c r="A15" s="4"/>
      <c r="B15" s="5"/>
      <c r="C15" s="29"/>
      <c r="D15" s="29"/>
      <c r="E15" s="31" t="s">
        <v>15</v>
      </c>
      <c r="F15" s="11"/>
      <c r="G15" s="28"/>
      <c r="H15" s="46"/>
      <c r="I15" s="30" t="s">
        <v>16</v>
      </c>
      <c r="J15" s="145">
        <f>SUM(J10:J14)</f>
        <v>0</v>
      </c>
      <c r="K15" s="146"/>
      <c r="L15" s="147"/>
      <c r="M15" s="48"/>
      <c r="N15" s="55" t="e">
        <f t="shared" si="0"/>
        <v>#DIV/0!</v>
      </c>
    </row>
    <row r="16" spans="1:14" ht="18" customHeight="1">
      <c r="A16" s="4"/>
      <c r="B16" s="5"/>
      <c r="C16" s="29" t="s">
        <v>17</v>
      </c>
      <c r="D16" s="17" t="s">
        <v>93</v>
      </c>
      <c r="E16" s="18"/>
      <c r="F16" s="18"/>
      <c r="G16" s="33" t="s">
        <v>18</v>
      </c>
      <c r="H16" s="19"/>
      <c r="I16" s="30" t="s">
        <v>19</v>
      </c>
      <c r="J16" s="142"/>
      <c r="K16" s="143"/>
      <c r="L16" s="144"/>
      <c r="M16" s="32"/>
      <c r="N16" s="55" t="e">
        <f t="shared" si="0"/>
        <v>#DIV/0!</v>
      </c>
    </row>
    <row r="17" spans="1:14" ht="18" customHeight="1">
      <c r="A17" s="4"/>
      <c r="B17" s="5"/>
      <c r="C17" s="29" t="s">
        <v>20</v>
      </c>
      <c r="D17" s="31" t="s">
        <v>21</v>
      </c>
      <c r="E17" s="11"/>
      <c r="F17" s="11"/>
      <c r="G17" s="33" t="s">
        <v>18</v>
      </c>
      <c r="H17" s="28"/>
      <c r="I17" s="30" t="s">
        <v>11</v>
      </c>
      <c r="J17" s="142"/>
      <c r="K17" s="143"/>
      <c r="L17" s="144"/>
      <c r="M17" s="26"/>
      <c r="N17" s="55" t="e">
        <f t="shared" si="0"/>
        <v>#DIV/0!</v>
      </c>
    </row>
    <row r="18" spans="1:14" ht="18" customHeight="1">
      <c r="A18" s="4"/>
      <c r="B18" s="5"/>
      <c r="C18" s="34" t="s">
        <v>22</v>
      </c>
      <c r="D18" s="34" t="s">
        <v>23</v>
      </c>
      <c r="E18" s="4"/>
      <c r="F18" s="4"/>
      <c r="G18" s="4"/>
      <c r="H18" s="4"/>
      <c r="I18" s="35" t="s">
        <v>16</v>
      </c>
      <c r="J18" s="148">
        <f>SUM(J15:J17)</f>
        <v>0</v>
      </c>
      <c r="K18" s="149"/>
      <c r="L18" s="150"/>
      <c r="M18" s="26"/>
      <c r="N18" s="56" t="e">
        <f t="shared" si="0"/>
        <v>#DIV/0!</v>
      </c>
    </row>
    <row r="19" spans="1:13" ht="4.5" customHeight="1">
      <c r="A19" s="4"/>
      <c r="B19" s="5"/>
      <c r="C19" s="4"/>
      <c r="D19" s="4"/>
      <c r="E19" s="4"/>
      <c r="F19" s="4"/>
      <c r="G19" s="4"/>
      <c r="H19" s="4"/>
      <c r="I19" s="4"/>
      <c r="J19" s="4"/>
      <c r="K19" s="4"/>
      <c r="L19" s="85"/>
      <c r="M19" s="4"/>
    </row>
    <row r="20" spans="1:13" s="12" customFormat="1" ht="18" customHeight="1">
      <c r="A20" s="9"/>
      <c r="B20" s="5" t="s">
        <v>24</v>
      </c>
      <c r="C20" s="14" t="s">
        <v>25</v>
      </c>
      <c r="D20" s="9"/>
      <c r="E20" s="9"/>
      <c r="F20" s="9"/>
      <c r="G20" s="9"/>
      <c r="H20" s="9"/>
      <c r="I20" s="9"/>
      <c r="J20" s="9"/>
      <c r="K20" s="9"/>
      <c r="L20" s="88"/>
      <c r="M20" s="9"/>
    </row>
    <row r="21" spans="1:14" ht="18" customHeight="1">
      <c r="A21" s="4"/>
      <c r="B21" s="5"/>
      <c r="C21" s="16"/>
      <c r="D21" s="16" t="s">
        <v>26</v>
      </c>
      <c r="E21" s="77" t="s">
        <v>7</v>
      </c>
      <c r="F21" s="78"/>
      <c r="G21" s="78"/>
      <c r="H21" s="36" t="s">
        <v>8</v>
      </c>
      <c r="I21" s="135" t="s">
        <v>41</v>
      </c>
      <c r="J21" s="136"/>
      <c r="K21" s="135"/>
      <c r="L21" s="89"/>
      <c r="M21" s="137" t="s">
        <v>98</v>
      </c>
      <c r="N21" s="137" t="str">
        <f>IF(AND($E$44&gt;0,$E$45=0,$E$46=0),"€ je Sau","€ je Mastpl.")</f>
        <v>€ je Mastpl.</v>
      </c>
    </row>
    <row r="22" spans="1:14" ht="18" customHeight="1">
      <c r="A22" s="4"/>
      <c r="B22" s="5"/>
      <c r="C22" s="24"/>
      <c r="D22" s="27"/>
      <c r="E22" s="151" t="s">
        <v>49</v>
      </c>
      <c r="F22" s="152"/>
      <c r="G22" s="153"/>
      <c r="H22" s="50"/>
      <c r="I22" s="145">
        <f>+IF(H22&gt;0,M22/H22,)</f>
        <v>0</v>
      </c>
      <c r="J22" s="146"/>
      <c r="K22" s="146"/>
      <c r="L22" s="30" t="s">
        <v>11</v>
      </c>
      <c r="M22" s="49"/>
      <c r="N22" s="55" t="e">
        <f>IF($I$7&gt;0,M22/$E$45,M22/$E$44)</f>
        <v>#DIV/0!</v>
      </c>
    </row>
    <row r="23" spans="1:14" ht="18" customHeight="1">
      <c r="A23" s="4"/>
      <c r="B23" s="5"/>
      <c r="C23" s="24"/>
      <c r="D23" s="27"/>
      <c r="E23" s="154"/>
      <c r="F23" s="155"/>
      <c r="G23" s="156"/>
      <c r="H23" s="50"/>
      <c r="I23" s="145">
        <f>+IF(H23&gt;0,M23/H23,)</f>
        <v>0</v>
      </c>
      <c r="J23" s="146"/>
      <c r="K23" s="146"/>
      <c r="L23" s="30" t="s">
        <v>11</v>
      </c>
      <c r="M23" s="49"/>
      <c r="N23" s="55" t="e">
        <f>IF($I$7&gt;0,M23/$E$45,M23/$E$44)</f>
        <v>#DIV/0!</v>
      </c>
    </row>
    <row r="24" spans="1:14" ht="18" customHeight="1">
      <c r="A24" s="4"/>
      <c r="B24" s="5"/>
      <c r="C24" s="24"/>
      <c r="D24" s="27"/>
      <c r="E24" s="51"/>
      <c r="F24" s="74"/>
      <c r="G24" s="74"/>
      <c r="H24" s="50"/>
      <c r="I24" s="145">
        <f>+IF(H24&gt;0,M24/H24,)</f>
        <v>0</v>
      </c>
      <c r="J24" s="146"/>
      <c r="K24" s="146"/>
      <c r="L24" s="30" t="s">
        <v>11</v>
      </c>
      <c r="M24" s="49"/>
      <c r="N24" s="55" t="e">
        <f>IF($I$7&gt;0,M24/$E$45,M24/$E$44)</f>
        <v>#DIV/0!</v>
      </c>
    </row>
    <row r="25" spans="1:14" s="64" customFormat="1" ht="18" customHeight="1">
      <c r="A25" s="34"/>
      <c r="B25" s="5"/>
      <c r="C25" s="40"/>
      <c r="D25" s="57"/>
      <c r="E25" s="58" t="s">
        <v>27</v>
      </c>
      <c r="F25" s="59"/>
      <c r="G25" s="59"/>
      <c r="H25" s="60"/>
      <c r="I25" s="61"/>
      <c r="J25" s="61"/>
      <c r="K25" s="62"/>
      <c r="L25" s="36" t="s">
        <v>16</v>
      </c>
      <c r="M25" s="63">
        <f>SUM(M22:M24)</f>
        <v>0</v>
      </c>
      <c r="N25" s="56" t="e">
        <f>IF($I$7&gt;0,M25/$E$45,M25/$E$44)</f>
        <v>#DIV/0!</v>
      </c>
    </row>
    <row r="26" spans="1:14" ht="18" customHeight="1">
      <c r="A26" s="4"/>
      <c r="B26" s="5"/>
      <c r="C26" s="16"/>
      <c r="D26" s="37" t="s">
        <v>28</v>
      </c>
      <c r="E26" s="157" t="s">
        <v>29</v>
      </c>
      <c r="F26" s="158"/>
      <c r="G26" s="159"/>
      <c r="H26" s="157" t="s">
        <v>56</v>
      </c>
      <c r="I26" s="158"/>
      <c r="J26" s="158"/>
      <c r="K26" s="159"/>
      <c r="L26" s="38" t="s">
        <v>16</v>
      </c>
      <c r="M26" s="168" t="s">
        <v>30</v>
      </c>
      <c r="N26" s="160"/>
    </row>
    <row r="27" spans="1:14" ht="18" customHeight="1">
      <c r="A27" s="4"/>
      <c r="B27" s="5"/>
      <c r="C27" s="29"/>
      <c r="D27" s="39" t="s">
        <v>31</v>
      </c>
      <c r="E27" s="162" t="s">
        <v>58</v>
      </c>
      <c r="F27" s="163"/>
      <c r="G27" s="164"/>
      <c r="H27" s="165" t="s">
        <v>62</v>
      </c>
      <c r="I27" s="166"/>
      <c r="J27" s="166"/>
      <c r="K27" s="167"/>
      <c r="L27" s="30"/>
      <c r="M27" s="169"/>
      <c r="N27" s="161"/>
    </row>
    <row r="28" spans="1:14" ht="18" customHeight="1">
      <c r="A28" s="4"/>
      <c r="B28" s="5"/>
      <c r="C28" s="25"/>
      <c r="D28" s="25" t="s">
        <v>32</v>
      </c>
      <c r="E28" s="142"/>
      <c r="F28" s="143"/>
      <c r="G28" s="144"/>
      <c r="H28" s="142"/>
      <c r="I28" s="143"/>
      <c r="J28" s="143"/>
      <c r="K28" s="144"/>
      <c r="L28" s="89"/>
      <c r="M28" s="45">
        <f aca="true" t="shared" si="1" ref="M28:M36">E28-H28</f>
        <v>0</v>
      </c>
      <c r="N28" s="55" t="e">
        <f aca="true" t="shared" si="2" ref="N28:N37">IF($I$7&gt;0,M28/$E$45,M28/$E$44)</f>
        <v>#DIV/0!</v>
      </c>
    </row>
    <row r="29" spans="1:14" ht="18" customHeight="1">
      <c r="A29" s="4"/>
      <c r="B29" s="5"/>
      <c r="C29" s="25"/>
      <c r="D29" s="29" t="s">
        <v>94</v>
      </c>
      <c r="E29" s="142"/>
      <c r="F29" s="143"/>
      <c r="G29" s="144"/>
      <c r="H29" s="142"/>
      <c r="I29" s="143"/>
      <c r="J29" s="143"/>
      <c r="K29" s="144"/>
      <c r="L29" s="30" t="s">
        <v>11</v>
      </c>
      <c r="M29" s="45">
        <f t="shared" si="1"/>
        <v>0</v>
      </c>
      <c r="N29" s="55" t="e">
        <f t="shared" si="2"/>
        <v>#DIV/0!</v>
      </c>
    </row>
    <row r="30" spans="1:14" s="64" customFormat="1" ht="18" customHeight="1">
      <c r="A30" s="34"/>
      <c r="B30" s="5"/>
      <c r="C30" s="58"/>
      <c r="D30" s="40" t="s">
        <v>33</v>
      </c>
      <c r="E30" s="148">
        <f>SUM(E28:G29)</f>
        <v>0</v>
      </c>
      <c r="F30" s="149"/>
      <c r="G30" s="150"/>
      <c r="H30" s="148">
        <f>SUM(H28:K29)</f>
        <v>0</v>
      </c>
      <c r="I30" s="149"/>
      <c r="J30" s="149"/>
      <c r="K30" s="150"/>
      <c r="L30" s="36" t="s">
        <v>16</v>
      </c>
      <c r="M30" s="83">
        <f t="shared" si="1"/>
        <v>0</v>
      </c>
      <c r="N30" s="56" t="e">
        <f t="shared" si="2"/>
        <v>#DIV/0!</v>
      </c>
    </row>
    <row r="31" spans="1:14" ht="18" customHeight="1">
      <c r="A31" s="4"/>
      <c r="B31" s="5"/>
      <c r="C31" s="29"/>
      <c r="D31" s="29" t="s">
        <v>43</v>
      </c>
      <c r="E31" s="142"/>
      <c r="F31" s="143"/>
      <c r="G31" s="144"/>
      <c r="H31" s="142"/>
      <c r="I31" s="143"/>
      <c r="J31" s="143"/>
      <c r="K31" s="144"/>
      <c r="L31" s="30" t="s">
        <v>11</v>
      </c>
      <c r="M31" s="45">
        <f t="shared" si="1"/>
        <v>0</v>
      </c>
      <c r="N31" s="55" t="e">
        <f t="shared" si="2"/>
        <v>#DIV/0!</v>
      </c>
    </row>
    <row r="32" spans="1:14" ht="18" customHeight="1">
      <c r="A32" s="4"/>
      <c r="B32" s="5"/>
      <c r="C32" s="29"/>
      <c r="D32" s="29" t="s">
        <v>44</v>
      </c>
      <c r="E32" s="142"/>
      <c r="F32" s="143"/>
      <c r="G32" s="144"/>
      <c r="H32" s="142"/>
      <c r="I32" s="143"/>
      <c r="J32" s="143"/>
      <c r="K32" s="144"/>
      <c r="L32" s="30" t="s">
        <v>11</v>
      </c>
      <c r="M32" s="45">
        <f t="shared" si="1"/>
        <v>0</v>
      </c>
      <c r="N32" s="55" t="e">
        <f t="shared" si="2"/>
        <v>#DIV/0!</v>
      </c>
    </row>
    <row r="33" spans="1:14" ht="18" customHeight="1">
      <c r="A33" s="4"/>
      <c r="B33" s="5"/>
      <c r="C33" s="29"/>
      <c r="D33" s="29" t="s">
        <v>95</v>
      </c>
      <c r="E33" s="142"/>
      <c r="F33" s="143"/>
      <c r="G33" s="144"/>
      <c r="H33" s="142"/>
      <c r="I33" s="143"/>
      <c r="J33" s="143"/>
      <c r="K33" s="144"/>
      <c r="L33" s="30" t="s">
        <v>11</v>
      </c>
      <c r="M33" s="45">
        <f t="shared" si="1"/>
        <v>0</v>
      </c>
      <c r="N33" s="55" t="e">
        <f t="shared" si="2"/>
        <v>#DIV/0!</v>
      </c>
    </row>
    <row r="34" spans="1:14" ht="18" customHeight="1">
      <c r="A34" s="4"/>
      <c r="B34" s="5"/>
      <c r="C34" s="29"/>
      <c r="D34" s="29" t="s">
        <v>45</v>
      </c>
      <c r="E34" s="142"/>
      <c r="F34" s="143"/>
      <c r="G34" s="144"/>
      <c r="H34" s="142"/>
      <c r="I34" s="143"/>
      <c r="J34" s="143"/>
      <c r="K34" s="144"/>
      <c r="L34" s="30" t="s">
        <v>11</v>
      </c>
      <c r="M34" s="45">
        <f t="shared" si="1"/>
        <v>0</v>
      </c>
      <c r="N34" s="55" t="e">
        <f t="shared" si="2"/>
        <v>#DIV/0!</v>
      </c>
    </row>
    <row r="35" spans="1:14" ht="18" customHeight="1">
      <c r="A35" s="4"/>
      <c r="B35" s="5"/>
      <c r="C35" s="29"/>
      <c r="D35" s="29" t="s">
        <v>46</v>
      </c>
      <c r="E35" s="142"/>
      <c r="F35" s="143"/>
      <c r="G35" s="144"/>
      <c r="H35" s="142"/>
      <c r="I35" s="143"/>
      <c r="J35" s="143"/>
      <c r="K35" s="144"/>
      <c r="L35" s="30" t="s">
        <v>11</v>
      </c>
      <c r="M35" s="45">
        <f t="shared" si="1"/>
        <v>0</v>
      </c>
      <c r="N35" s="55" t="e">
        <f t="shared" si="2"/>
        <v>#DIV/0!</v>
      </c>
    </row>
    <row r="36" spans="1:14" ht="18" customHeight="1" thickBot="1">
      <c r="A36" s="4"/>
      <c r="B36" s="5"/>
      <c r="C36" s="29"/>
      <c r="D36" s="29" t="s">
        <v>96</v>
      </c>
      <c r="E36" s="142"/>
      <c r="F36" s="143"/>
      <c r="G36" s="144"/>
      <c r="H36" s="142"/>
      <c r="I36" s="143"/>
      <c r="J36" s="143"/>
      <c r="K36" s="144"/>
      <c r="L36" s="30" t="s">
        <v>11</v>
      </c>
      <c r="M36" s="72">
        <f t="shared" si="1"/>
        <v>0</v>
      </c>
      <c r="N36" s="65" t="e">
        <f t="shared" si="2"/>
        <v>#DIV/0!</v>
      </c>
    </row>
    <row r="37" spans="1:14" ht="18" customHeight="1" thickBot="1">
      <c r="A37" s="4"/>
      <c r="B37" s="5"/>
      <c r="C37" s="77" t="s">
        <v>34</v>
      </c>
      <c r="D37" s="78" t="s">
        <v>74</v>
      </c>
      <c r="E37" s="80"/>
      <c r="F37" s="79"/>
      <c r="G37" s="79"/>
      <c r="H37" s="79"/>
      <c r="I37" s="79"/>
      <c r="J37" s="79"/>
      <c r="K37" s="79"/>
      <c r="L37" s="36" t="s">
        <v>16</v>
      </c>
      <c r="M37" s="76">
        <f>SUM(M30:M36)+M25</f>
        <v>0</v>
      </c>
      <c r="N37" s="73" t="e">
        <f t="shared" si="2"/>
        <v>#DIV/0!</v>
      </c>
    </row>
    <row r="38" spans="1:13" s="41" customFormat="1" ht="3" customHeight="1">
      <c r="A38" s="4"/>
      <c r="B38" s="35"/>
      <c r="C38" s="2"/>
      <c r="D38" s="3"/>
      <c r="E38" s="2"/>
      <c r="F38" s="2"/>
      <c r="G38" s="2"/>
      <c r="H38" s="2"/>
      <c r="I38" s="2"/>
      <c r="J38" s="2"/>
      <c r="K38" s="2"/>
      <c r="L38" s="85"/>
      <c r="M38" s="4"/>
    </row>
    <row r="39" spans="1:13" ht="3" customHeight="1">
      <c r="A39" s="4"/>
      <c r="B39" s="5"/>
      <c r="C39" s="34"/>
      <c r="D39" s="2"/>
      <c r="E39" s="4"/>
      <c r="F39" s="4"/>
      <c r="G39" s="4"/>
      <c r="H39" s="4"/>
      <c r="I39" s="4"/>
      <c r="J39" s="4"/>
      <c r="K39" s="4"/>
      <c r="L39" s="85"/>
      <c r="M39" s="13"/>
    </row>
    <row r="40" spans="1:13" ht="2.25" customHeight="1">
      <c r="A40" s="4"/>
      <c r="B40" s="5"/>
      <c r="C40" s="13"/>
      <c r="D40" s="2"/>
      <c r="E40" s="13"/>
      <c r="F40" s="13"/>
      <c r="G40" s="13"/>
      <c r="H40" s="13"/>
      <c r="I40" s="13"/>
      <c r="J40" s="13"/>
      <c r="K40" s="13"/>
      <c r="L40" s="35"/>
      <c r="M40" s="4"/>
    </row>
    <row r="41" spans="1:12" ht="18" customHeight="1">
      <c r="A41" s="4"/>
      <c r="B41" s="5" t="s">
        <v>35</v>
      </c>
      <c r="C41" s="14" t="s">
        <v>97</v>
      </c>
      <c r="D41" s="14"/>
      <c r="E41" s="14"/>
      <c r="F41" s="14"/>
      <c r="L41" s="1"/>
    </row>
    <row r="42" spans="1:12" ht="5.25" customHeight="1" thickBot="1">
      <c r="A42" s="4"/>
      <c r="B42" s="5"/>
      <c r="C42" s="14"/>
      <c r="D42" s="14"/>
      <c r="E42" s="14"/>
      <c r="F42" s="14"/>
      <c r="L42" s="1"/>
    </row>
    <row r="43" spans="1:14" ht="18" customHeight="1" thickBot="1">
      <c r="A43" s="4"/>
      <c r="B43" s="5"/>
      <c r="C43" s="109"/>
      <c r="D43" s="110"/>
      <c r="E43" s="110"/>
      <c r="F43" s="111"/>
      <c r="G43" s="115" t="s">
        <v>63</v>
      </c>
      <c r="H43" s="116"/>
      <c r="I43" s="117"/>
      <c r="J43" s="189" t="s">
        <v>85</v>
      </c>
      <c r="K43" s="190"/>
      <c r="L43" s="190"/>
      <c r="M43" s="125" t="s">
        <v>81</v>
      </c>
      <c r="N43" s="126" t="s">
        <v>91</v>
      </c>
    </row>
    <row r="44" spans="1:15" ht="18" customHeight="1">
      <c r="A44" s="4"/>
      <c r="B44" s="5"/>
      <c r="C44" s="69" t="s">
        <v>90</v>
      </c>
      <c r="D44" s="11" t="s">
        <v>77</v>
      </c>
      <c r="E44" s="47"/>
      <c r="F44" s="108" t="s">
        <v>36</v>
      </c>
      <c r="G44" s="187" t="str">
        <f>IF($K$7=0,"-",$G$47/E44)</f>
        <v>-</v>
      </c>
      <c r="H44" s="188"/>
      <c r="I44" s="120"/>
      <c r="J44" s="172">
        <v>375</v>
      </c>
      <c r="K44" s="173"/>
      <c r="L44" s="123"/>
      <c r="M44" s="130">
        <v>594</v>
      </c>
      <c r="N44" s="127">
        <v>122</v>
      </c>
      <c r="O44" s="43"/>
    </row>
    <row r="45" spans="1:15" ht="18" customHeight="1">
      <c r="A45" s="4"/>
      <c r="B45" s="5"/>
      <c r="C45" s="69" t="s">
        <v>92</v>
      </c>
      <c r="D45" s="11" t="s">
        <v>78</v>
      </c>
      <c r="E45" s="52"/>
      <c r="F45" s="108" t="s">
        <v>37</v>
      </c>
      <c r="G45" s="200" t="str">
        <f>IF(I7&gt;0,$G$47/E45,"-")</f>
        <v>-</v>
      </c>
      <c r="H45" s="201"/>
      <c r="I45" s="122"/>
      <c r="J45" s="174">
        <v>48</v>
      </c>
      <c r="K45" s="175"/>
      <c r="L45" s="91"/>
      <c r="M45" s="131">
        <v>75</v>
      </c>
      <c r="N45" s="128">
        <v>13</v>
      </c>
      <c r="O45" s="43"/>
    </row>
    <row r="46" spans="1:15" ht="18" customHeight="1">
      <c r="A46" s="4"/>
      <c r="B46" s="5"/>
      <c r="C46" s="69" t="s">
        <v>88</v>
      </c>
      <c r="D46" s="11" t="s">
        <v>79</v>
      </c>
      <c r="E46" s="67">
        <f>H12</f>
        <v>0</v>
      </c>
      <c r="F46" s="108" t="s">
        <v>38</v>
      </c>
      <c r="G46" s="200" t="str">
        <f>IF(I7&gt;0,$G$47/E46,"-")</f>
        <v>-</v>
      </c>
      <c r="H46" s="201"/>
      <c r="I46" s="122"/>
      <c r="J46" s="174">
        <v>18</v>
      </c>
      <c r="K46" s="175"/>
      <c r="L46" s="91"/>
      <c r="M46" s="131">
        <v>28</v>
      </c>
      <c r="N46" s="128">
        <v>5</v>
      </c>
      <c r="O46" s="43"/>
    </row>
    <row r="47" spans="1:15" ht="18" customHeight="1" thickBot="1">
      <c r="A47" s="4"/>
      <c r="B47" s="5"/>
      <c r="C47" s="70" t="s">
        <v>89</v>
      </c>
      <c r="D47" s="112" t="s">
        <v>76</v>
      </c>
      <c r="E47" s="113"/>
      <c r="F47" s="114"/>
      <c r="G47" s="198">
        <f>J18-M37</f>
        <v>0</v>
      </c>
      <c r="H47" s="199"/>
      <c r="I47" s="121"/>
      <c r="J47" s="176">
        <f>E44*J44+E45*J45</f>
        <v>0</v>
      </c>
      <c r="K47" s="177"/>
      <c r="L47" s="124"/>
      <c r="M47" s="132">
        <f>E44*M44+E45*M45</f>
        <v>0</v>
      </c>
      <c r="N47" s="129">
        <f>E44*N44+E45*N45</f>
        <v>0</v>
      </c>
      <c r="O47" s="43"/>
    </row>
    <row r="48" spans="1:13" ht="21.75" customHeight="1" thickBot="1">
      <c r="A48" s="4"/>
      <c r="B48" s="4"/>
      <c r="C48" s="2" t="s">
        <v>87</v>
      </c>
      <c r="D48" s="4"/>
      <c r="E48" s="4"/>
      <c r="F48" s="4"/>
      <c r="G48" s="4"/>
      <c r="H48" s="4"/>
      <c r="I48" s="4"/>
      <c r="J48" s="2"/>
      <c r="K48" s="4"/>
      <c r="L48" s="85"/>
      <c r="M48" s="4"/>
    </row>
    <row r="49" spans="1:14" ht="18" customHeight="1" thickBot="1">
      <c r="A49" s="4"/>
      <c r="B49" s="5" t="s">
        <v>39</v>
      </c>
      <c r="C49" s="14" t="s">
        <v>75</v>
      </c>
      <c r="D49" s="14"/>
      <c r="F49" s="9"/>
      <c r="G49" s="42"/>
      <c r="H49" s="42"/>
      <c r="I49" s="42"/>
      <c r="J49" s="195" t="b">
        <f>IF($M$47&gt;0,$G$47/J47)</f>
        <v>0</v>
      </c>
      <c r="K49" s="196"/>
      <c r="L49" s="197"/>
      <c r="M49" s="133" t="b">
        <f>IF($M$47&gt;0,$G$47/M47)</f>
        <v>0</v>
      </c>
      <c r="N49" s="134" t="b">
        <f>IF($M$47&gt;0,$G$47/N47)</f>
        <v>0</v>
      </c>
    </row>
    <row r="50" spans="1:13" ht="6.75" customHeight="1">
      <c r="A50" s="4"/>
      <c r="B50" s="4"/>
      <c r="C50" s="4"/>
      <c r="D50" s="2"/>
      <c r="E50" s="4"/>
      <c r="F50" s="4"/>
      <c r="G50" s="4"/>
      <c r="H50" s="4"/>
      <c r="I50" s="4"/>
      <c r="J50" s="4"/>
      <c r="K50" s="4"/>
      <c r="L50" s="85"/>
      <c r="M50" s="4"/>
    </row>
    <row r="51" spans="1:13" ht="18" customHeight="1" thickBot="1">
      <c r="A51" s="4"/>
      <c r="B51" s="5" t="s">
        <v>40</v>
      </c>
      <c r="C51" s="14" t="s">
        <v>83</v>
      </c>
      <c r="D51" s="4"/>
      <c r="E51" s="4"/>
      <c r="F51" s="4"/>
      <c r="G51" s="4"/>
      <c r="H51" s="4"/>
      <c r="I51" s="4"/>
      <c r="J51" s="4"/>
      <c r="K51" s="4"/>
      <c r="L51" s="85"/>
      <c r="M51" s="4"/>
    </row>
    <row r="52" spans="1:14" ht="18" customHeight="1" thickBot="1">
      <c r="A52" s="4"/>
      <c r="B52" s="5"/>
      <c r="C52" s="101" t="s">
        <v>52</v>
      </c>
      <c r="D52" s="71"/>
      <c r="E52" s="92" t="s">
        <v>63</v>
      </c>
      <c r="F52" s="183" t="s">
        <v>82</v>
      </c>
      <c r="G52" s="184"/>
      <c r="H52" s="102" t="s">
        <v>81</v>
      </c>
      <c r="I52" s="181" t="s">
        <v>65</v>
      </c>
      <c r="J52" s="182"/>
      <c r="K52" s="182"/>
      <c r="L52" s="92" t="s">
        <v>63</v>
      </c>
      <c r="M52" s="96" t="s">
        <v>82</v>
      </c>
      <c r="N52" s="106" t="s">
        <v>81</v>
      </c>
    </row>
    <row r="53" spans="1:14" ht="18" customHeight="1">
      <c r="A53" s="4"/>
      <c r="B53" s="5"/>
      <c r="C53" s="68" t="s">
        <v>61</v>
      </c>
      <c r="D53" s="68"/>
      <c r="E53" s="93" t="str">
        <f>IF(K7&gt;0,(H10+H11)/E44,"-")</f>
        <v>-</v>
      </c>
      <c r="F53" s="185">
        <v>22.6</v>
      </c>
      <c r="G53" s="186"/>
      <c r="H53" s="103">
        <v>24.6</v>
      </c>
      <c r="I53" s="178" t="s">
        <v>66</v>
      </c>
      <c r="J53" s="179"/>
      <c r="K53" s="180"/>
      <c r="L53" s="100" t="str">
        <f>IF(I7&gt;0,M12,"-")</f>
        <v>-</v>
      </c>
      <c r="M53" s="97">
        <v>179</v>
      </c>
      <c r="N53" s="107">
        <v>192</v>
      </c>
    </row>
    <row r="54" spans="1:14" ht="18" customHeight="1">
      <c r="A54" s="4"/>
      <c r="B54" s="5"/>
      <c r="C54" s="68" t="s">
        <v>64</v>
      </c>
      <c r="D54" s="90"/>
      <c r="E54" s="118" t="str">
        <f>IF(K7&gt;0,(J10+J11)/(H10+H11),"-")</f>
        <v>-</v>
      </c>
      <c r="F54" s="207">
        <v>68</v>
      </c>
      <c r="G54" s="208"/>
      <c r="H54" s="104">
        <v>71</v>
      </c>
      <c r="I54" s="202" t="s">
        <v>67</v>
      </c>
      <c r="J54" s="203"/>
      <c r="K54" s="204"/>
      <c r="L54" s="94" t="str">
        <f>IF(I7&gt;0,I22,"-")</f>
        <v>-</v>
      </c>
      <c r="M54" s="98">
        <v>72</v>
      </c>
      <c r="N54" s="104">
        <v>74</v>
      </c>
    </row>
    <row r="55" spans="1:14" ht="18" customHeight="1" thickBot="1">
      <c r="A55" s="4"/>
      <c r="B55" s="5"/>
      <c r="C55" s="81" t="s">
        <v>69</v>
      </c>
      <c r="D55" s="81"/>
      <c r="E55" s="119" t="str">
        <f>IF(K7&gt;0,M30/E44,"-")</f>
        <v>-</v>
      </c>
      <c r="F55" s="170">
        <f>402+443</f>
        <v>845</v>
      </c>
      <c r="G55" s="171"/>
      <c r="H55" s="105">
        <v>838</v>
      </c>
      <c r="I55" s="205" t="s">
        <v>68</v>
      </c>
      <c r="J55" s="206"/>
      <c r="K55" s="206"/>
      <c r="L55" s="95" t="str">
        <f>IF(I7&gt;0,M30/E46,"-")</f>
        <v>-</v>
      </c>
      <c r="M55" s="99">
        <v>81</v>
      </c>
      <c r="N55" s="105">
        <v>78</v>
      </c>
    </row>
    <row r="56" spans="1:14" ht="19.5" customHeight="1">
      <c r="A56" s="4"/>
      <c r="B56" s="4"/>
      <c r="C56" s="191" t="s">
        <v>80</v>
      </c>
      <c r="D56" s="191"/>
      <c r="E56" s="191"/>
      <c r="F56" s="191"/>
      <c r="G56" s="191"/>
      <c r="H56" s="191"/>
      <c r="I56" s="191"/>
      <c r="J56" s="191"/>
      <c r="K56" s="191"/>
      <c r="L56" s="192"/>
      <c r="M56" s="191"/>
      <c r="N56" s="193" t="s">
        <v>84</v>
      </c>
    </row>
    <row r="57" spans="1:14" ht="21" customHeight="1">
      <c r="A57" s="4"/>
      <c r="B57" s="4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4"/>
    </row>
    <row r="58" spans="1:13" ht="18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85"/>
      <c r="M58" s="4"/>
    </row>
    <row r="59" spans="1:13" ht="18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85"/>
      <c r="M59" s="4"/>
    </row>
    <row r="60" spans="1:13" ht="18" customHeight="1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85"/>
      <c r="M60" s="4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sheetProtection sheet="1"/>
  <mergeCells count="62">
    <mergeCell ref="J43:L43"/>
    <mergeCell ref="C56:M57"/>
    <mergeCell ref="N56:N57"/>
    <mergeCell ref="J49:L49"/>
    <mergeCell ref="G47:H47"/>
    <mergeCell ref="G45:H45"/>
    <mergeCell ref="G46:H46"/>
    <mergeCell ref="I54:K54"/>
    <mergeCell ref="I55:K55"/>
    <mergeCell ref="F54:G54"/>
    <mergeCell ref="F55:G55"/>
    <mergeCell ref="J44:K44"/>
    <mergeCell ref="J45:K45"/>
    <mergeCell ref="J46:K46"/>
    <mergeCell ref="J47:K47"/>
    <mergeCell ref="I53:K53"/>
    <mergeCell ref="I52:K52"/>
    <mergeCell ref="F52:G52"/>
    <mergeCell ref="F53:G53"/>
    <mergeCell ref="G44:H44"/>
    <mergeCell ref="E35:G35"/>
    <mergeCell ref="H35:K35"/>
    <mergeCell ref="E36:G36"/>
    <mergeCell ref="H36:K36"/>
    <mergeCell ref="E32:G32"/>
    <mergeCell ref="H32:K32"/>
    <mergeCell ref="E33:G33"/>
    <mergeCell ref="H33:K33"/>
    <mergeCell ref="E34:G34"/>
    <mergeCell ref="H34:K34"/>
    <mergeCell ref="E29:G29"/>
    <mergeCell ref="H29:K29"/>
    <mergeCell ref="E30:G30"/>
    <mergeCell ref="H30:K30"/>
    <mergeCell ref="E31:G31"/>
    <mergeCell ref="H31:K31"/>
    <mergeCell ref="H26:K26"/>
    <mergeCell ref="N26:N27"/>
    <mergeCell ref="E27:G27"/>
    <mergeCell ref="H27:K27"/>
    <mergeCell ref="E28:G28"/>
    <mergeCell ref="H28:K28"/>
    <mergeCell ref="E26:G26"/>
    <mergeCell ref="M26:M27"/>
    <mergeCell ref="J18:L18"/>
    <mergeCell ref="E22:G22"/>
    <mergeCell ref="I22:K22"/>
    <mergeCell ref="E23:G23"/>
    <mergeCell ref="I23:K23"/>
    <mergeCell ref="I24:K24"/>
    <mergeCell ref="J12:L12"/>
    <mergeCell ref="J13:L13"/>
    <mergeCell ref="J14:L14"/>
    <mergeCell ref="J15:L15"/>
    <mergeCell ref="J16:L16"/>
    <mergeCell ref="J17:L17"/>
    <mergeCell ref="K3:N3"/>
    <mergeCell ref="E5:G5"/>
    <mergeCell ref="J5:N5"/>
    <mergeCell ref="K7:L7"/>
    <mergeCell ref="J10:L10"/>
    <mergeCell ref="J11:L1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showZeros="0" defaultGridColor="0" zoomScale="115" zoomScaleNormal="115" zoomScalePageLayoutView="0" colorId="8" workbookViewId="0" topLeftCell="A1">
      <selection activeCell="P27" sqref="P27"/>
    </sheetView>
  </sheetViews>
  <sheetFormatPr defaultColWidth="11.421875" defaultRowHeight="12.75"/>
  <cols>
    <col min="1" max="1" width="1.7109375" style="1" customWidth="1"/>
    <col min="2" max="2" width="3.7109375" style="44" customWidth="1"/>
    <col min="3" max="3" width="2.28125" style="1" customWidth="1"/>
    <col min="4" max="4" width="24.8515625" style="1" customWidth="1"/>
    <col min="5" max="5" width="8.8515625" style="1" customWidth="1"/>
    <col min="6" max="6" width="9.421875" style="1" customWidth="1"/>
    <col min="7" max="7" width="5.421875" style="1" customWidth="1"/>
    <col min="8" max="8" width="9.421875" style="1" customWidth="1"/>
    <col min="9" max="9" width="5.28125" style="1" customWidth="1"/>
    <col min="10" max="10" width="10.57421875" style="1" customWidth="1"/>
    <col min="11" max="11" width="2.7109375" style="1" customWidth="1"/>
    <col min="12" max="12" width="8.57421875" style="84" customWidth="1"/>
    <col min="13" max="13" width="12.00390625" style="1" customWidth="1"/>
    <col min="14" max="14" width="11.00390625" style="1" customWidth="1"/>
    <col min="15" max="16384" width="11.421875" style="1" customWidth="1"/>
  </cols>
  <sheetData>
    <row r="1" spans="1:13" ht="6" customHeight="1">
      <c r="A1" s="4"/>
      <c r="B1" s="5"/>
      <c r="C1" s="4"/>
      <c r="D1" s="4"/>
      <c r="E1" s="4"/>
      <c r="F1" s="4"/>
      <c r="G1" s="4"/>
      <c r="H1" s="4"/>
      <c r="I1" s="4"/>
      <c r="J1" s="4"/>
      <c r="K1" s="4"/>
      <c r="L1" s="85"/>
      <c r="M1" s="4"/>
    </row>
    <row r="2" spans="1:13" s="8" customFormat="1" ht="31.5" customHeight="1">
      <c r="A2" s="6"/>
      <c r="B2" s="7" t="s">
        <v>72</v>
      </c>
      <c r="C2" s="6"/>
      <c r="D2" s="6"/>
      <c r="E2" s="6"/>
      <c r="F2" s="6"/>
      <c r="G2" s="6"/>
      <c r="H2" s="6"/>
      <c r="I2" s="6"/>
      <c r="J2" s="6"/>
      <c r="K2" s="6"/>
      <c r="L2" s="86"/>
      <c r="M2" s="6"/>
    </row>
    <row r="3" spans="1:14" s="12" customFormat="1" ht="18" customHeight="1">
      <c r="A3" s="9"/>
      <c r="B3" s="82" t="s">
        <v>73</v>
      </c>
      <c r="C3" s="9"/>
      <c r="D3" s="9"/>
      <c r="E3" s="9"/>
      <c r="F3" s="9"/>
      <c r="G3" s="9"/>
      <c r="H3" s="9"/>
      <c r="I3" s="11" t="s">
        <v>0</v>
      </c>
      <c r="J3" s="11"/>
      <c r="K3" s="138" t="s">
        <v>47</v>
      </c>
      <c r="L3" s="138"/>
      <c r="M3" s="138"/>
      <c r="N3" s="138"/>
    </row>
    <row r="4" spans="1:13" s="12" customFormat="1" ht="11.25" customHeight="1">
      <c r="A4" s="9"/>
      <c r="B4" s="10"/>
      <c r="C4" s="9"/>
      <c r="D4" s="9"/>
      <c r="E4" s="9"/>
      <c r="F4" s="9"/>
      <c r="G4" s="9"/>
      <c r="H4" s="9"/>
      <c r="I4" s="4"/>
      <c r="J4" s="4"/>
      <c r="K4" s="4"/>
      <c r="L4" s="85"/>
      <c r="M4" s="4"/>
    </row>
    <row r="5" spans="1:14" ht="18" customHeight="1">
      <c r="A5" s="4"/>
      <c r="B5" s="5"/>
      <c r="C5" s="11" t="s">
        <v>1</v>
      </c>
      <c r="D5" s="11"/>
      <c r="E5" s="138" t="s">
        <v>48</v>
      </c>
      <c r="F5" s="138"/>
      <c r="G5" s="138"/>
      <c r="H5" s="4"/>
      <c r="I5" s="11" t="s">
        <v>2</v>
      </c>
      <c r="J5" s="139"/>
      <c r="K5" s="139"/>
      <c r="L5" s="139"/>
      <c r="M5" s="139"/>
      <c r="N5" s="139"/>
    </row>
    <row r="6" spans="1:13" ht="6.75" customHeight="1">
      <c r="A6" s="4"/>
      <c r="B6" s="5"/>
      <c r="C6" s="13"/>
      <c r="D6" s="13"/>
      <c r="E6" s="13"/>
      <c r="F6" s="13"/>
      <c r="G6" s="13"/>
      <c r="H6" s="4"/>
      <c r="I6" s="13"/>
      <c r="J6" s="13"/>
      <c r="K6" s="13"/>
      <c r="L6" s="87"/>
      <c r="M6" s="13"/>
    </row>
    <row r="7" spans="1:15" s="15" customFormat="1" ht="18" customHeight="1">
      <c r="A7" s="14"/>
      <c r="B7" s="5" t="s">
        <v>3</v>
      </c>
      <c r="C7" s="14" t="s">
        <v>4</v>
      </c>
      <c r="D7" s="14"/>
      <c r="F7" s="9"/>
      <c r="G7" s="9"/>
      <c r="H7" s="53" t="s">
        <v>50</v>
      </c>
      <c r="I7" s="66" t="s">
        <v>54</v>
      </c>
      <c r="J7" s="9" t="s">
        <v>51</v>
      </c>
      <c r="K7" s="209"/>
      <c r="L7" s="141"/>
      <c r="M7" s="9" t="s">
        <v>52</v>
      </c>
      <c r="O7" s="1"/>
    </row>
    <row r="8" spans="1:15" s="15" customFormat="1" ht="18" customHeight="1">
      <c r="A8" s="14"/>
      <c r="B8" s="5"/>
      <c r="C8" s="75" t="s">
        <v>71</v>
      </c>
      <c r="D8" s="14"/>
      <c r="E8" s="9"/>
      <c r="F8" s="9"/>
      <c r="G8" s="9"/>
      <c r="H8" s="54" t="s">
        <v>53</v>
      </c>
      <c r="I8" s="9"/>
      <c r="J8" s="9"/>
      <c r="K8" s="9"/>
      <c r="L8" s="88"/>
      <c r="M8" s="9"/>
      <c r="N8" s="9"/>
      <c r="O8" s="1"/>
    </row>
    <row r="9" spans="1:14" ht="18" customHeight="1">
      <c r="A9" s="4"/>
      <c r="B9" s="5"/>
      <c r="C9" s="16" t="s">
        <v>5</v>
      </c>
      <c r="D9" s="16" t="s">
        <v>6</v>
      </c>
      <c r="E9" s="17" t="s">
        <v>7</v>
      </c>
      <c r="F9" s="18"/>
      <c r="G9" s="19"/>
      <c r="H9" s="20" t="s">
        <v>8</v>
      </c>
      <c r="I9" s="21"/>
      <c r="J9" s="22" t="s">
        <v>42</v>
      </c>
      <c r="K9" s="22"/>
      <c r="L9" s="23"/>
      <c r="M9" s="23" t="s">
        <v>41</v>
      </c>
      <c r="N9" s="23" t="str">
        <f>IF(AND($E$44&gt;0,$E$45=0,$E$46=0),"€ je Sau","€ je Mastpl.")</f>
        <v>€ je Mastpl.</v>
      </c>
    </row>
    <row r="10" spans="1:14" ht="18" customHeight="1">
      <c r="A10" s="4"/>
      <c r="B10" s="5"/>
      <c r="C10" s="24"/>
      <c r="D10" s="24"/>
      <c r="E10" s="17" t="s">
        <v>9</v>
      </c>
      <c r="F10" s="18"/>
      <c r="G10" s="19"/>
      <c r="H10" s="50"/>
      <c r="I10" s="26"/>
      <c r="J10" s="142"/>
      <c r="K10" s="143"/>
      <c r="L10" s="144"/>
      <c r="M10" s="45">
        <f>IF(H10&gt;0,J10/H10,)</f>
        <v>0</v>
      </c>
      <c r="N10" s="55">
        <f>IF($I$7&gt;0,J10/$E$45,J10/$E$44)</f>
        <v>0</v>
      </c>
    </row>
    <row r="11" spans="1:14" ht="18" customHeight="1">
      <c r="A11" s="4"/>
      <c r="B11" s="5"/>
      <c r="C11" s="24"/>
      <c r="D11" s="27"/>
      <c r="E11" s="17" t="s">
        <v>10</v>
      </c>
      <c r="F11" s="11"/>
      <c r="G11" s="28"/>
      <c r="H11" s="50">
        <v>100</v>
      </c>
      <c r="I11" s="30" t="s">
        <v>11</v>
      </c>
      <c r="J11" s="142">
        <v>8000</v>
      </c>
      <c r="K11" s="143"/>
      <c r="L11" s="144"/>
      <c r="M11" s="45">
        <f>IF(H11&gt;0,J11/H11,)</f>
        <v>80</v>
      </c>
      <c r="N11" s="55">
        <f aca="true" t="shared" si="0" ref="N11:N18">IF($I$7&gt;0,J11/$E$45,J11/$E$44)</f>
        <v>16</v>
      </c>
    </row>
    <row r="12" spans="1:14" ht="18" customHeight="1">
      <c r="A12" s="4"/>
      <c r="B12" s="5"/>
      <c r="C12" s="24"/>
      <c r="D12" s="27"/>
      <c r="E12" s="17" t="s">
        <v>12</v>
      </c>
      <c r="F12" s="11"/>
      <c r="G12" s="28"/>
      <c r="H12" s="50">
        <v>1300</v>
      </c>
      <c r="I12" s="30" t="s">
        <v>11</v>
      </c>
      <c r="J12" s="142">
        <v>240000</v>
      </c>
      <c r="K12" s="143"/>
      <c r="L12" s="144"/>
      <c r="M12" s="45">
        <f>IF(H12&gt;0,J12/H12,)</f>
        <v>184.6153846153846</v>
      </c>
      <c r="N12" s="55">
        <f t="shared" si="0"/>
        <v>480</v>
      </c>
    </row>
    <row r="13" spans="1:14" ht="18" customHeight="1">
      <c r="A13" s="4"/>
      <c r="B13" s="5"/>
      <c r="C13" s="24"/>
      <c r="D13" s="24"/>
      <c r="E13" s="31" t="s">
        <v>13</v>
      </c>
      <c r="F13" s="11"/>
      <c r="G13" s="28"/>
      <c r="H13" s="50"/>
      <c r="I13" s="30" t="s">
        <v>11</v>
      </c>
      <c r="J13" s="142"/>
      <c r="K13" s="143"/>
      <c r="L13" s="144"/>
      <c r="M13" s="45">
        <f>IF(H13&gt;0,J13/H13,)</f>
        <v>0</v>
      </c>
      <c r="N13" s="55">
        <f t="shared" si="0"/>
        <v>0</v>
      </c>
    </row>
    <row r="14" spans="1:14" ht="18" customHeight="1">
      <c r="A14" s="4"/>
      <c r="B14" s="5"/>
      <c r="C14" s="24"/>
      <c r="D14" s="24"/>
      <c r="E14" s="31" t="s">
        <v>14</v>
      </c>
      <c r="F14" s="11"/>
      <c r="G14" s="28"/>
      <c r="H14" s="50"/>
      <c r="I14" s="30" t="s">
        <v>11</v>
      </c>
      <c r="J14" s="142"/>
      <c r="K14" s="143"/>
      <c r="L14" s="144"/>
      <c r="M14" s="45">
        <f>IF(H14&gt;0,J14/H14,)</f>
        <v>0</v>
      </c>
      <c r="N14" s="55">
        <f t="shared" si="0"/>
        <v>0</v>
      </c>
    </row>
    <row r="15" spans="1:14" ht="18" customHeight="1">
      <c r="A15" s="4"/>
      <c r="B15" s="5"/>
      <c r="C15" s="29"/>
      <c r="D15" s="29"/>
      <c r="E15" s="31" t="s">
        <v>15</v>
      </c>
      <c r="F15" s="11"/>
      <c r="G15" s="28"/>
      <c r="H15" s="46"/>
      <c r="I15" s="30" t="s">
        <v>16</v>
      </c>
      <c r="J15" s="145">
        <f>SUM(J10:J14)</f>
        <v>248000</v>
      </c>
      <c r="K15" s="146"/>
      <c r="L15" s="147"/>
      <c r="M15" s="48"/>
      <c r="N15" s="55">
        <f t="shared" si="0"/>
        <v>496</v>
      </c>
    </row>
    <row r="16" spans="1:14" ht="18" customHeight="1">
      <c r="A16" s="4"/>
      <c r="B16" s="5"/>
      <c r="C16" s="29" t="s">
        <v>17</v>
      </c>
      <c r="D16" s="17" t="s">
        <v>93</v>
      </c>
      <c r="E16" s="18"/>
      <c r="F16" s="18"/>
      <c r="G16" s="33" t="s">
        <v>18</v>
      </c>
      <c r="H16" s="19"/>
      <c r="I16" s="30" t="s">
        <v>19</v>
      </c>
      <c r="J16" s="142">
        <v>-6000</v>
      </c>
      <c r="K16" s="143"/>
      <c r="L16" s="144"/>
      <c r="M16" s="32"/>
      <c r="N16" s="55">
        <f t="shared" si="0"/>
        <v>-12</v>
      </c>
    </row>
    <row r="17" spans="1:14" ht="18" customHeight="1">
      <c r="A17" s="4"/>
      <c r="B17" s="5"/>
      <c r="C17" s="29" t="s">
        <v>20</v>
      </c>
      <c r="D17" s="31" t="s">
        <v>21</v>
      </c>
      <c r="E17" s="11"/>
      <c r="F17" s="11"/>
      <c r="G17" s="33" t="s">
        <v>18</v>
      </c>
      <c r="H17" s="28"/>
      <c r="I17" s="30" t="s">
        <v>11</v>
      </c>
      <c r="J17" s="142">
        <v>500</v>
      </c>
      <c r="K17" s="143"/>
      <c r="L17" s="144"/>
      <c r="M17" s="26"/>
      <c r="N17" s="55">
        <f t="shared" si="0"/>
        <v>1</v>
      </c>
    </row>
    <row r="18" spans="1:14" ht="18" customHeight="1">
      <c r="A18" s="4"/>
      <c r="B18" s="5"/>
      <c r="C18" s="34" t="s">
        <v>22</v>
      </c>
      <c r="D18" s="34" t="s">
        <v>23</v>
      </c>
      <c r="E18" s="4"/>
      <c r="F18" s="4"/>
      <c r="G18" s="4"/>
      <c r="H18" s="4"/>
      <c r="I18" s="35" t="s">
        <v>16</v>
      </c>
      <c r="J18" s="148">
        <f>SUM(J15:J17)</f>
        <v>242500</v>
      </c>
      <c r="K18" s="149"/>
      <c r="L18" s="150"/>
      <c r="M18" s="26"/>
      <c r="N18" s="56">
        <f t="shared" si="0"/>
        <v>485</v>
      </c>
    </row>
    <row r="19" spans="1:13" ht="4.5" customHeight="1">
      <c r="A19" s="4"/>
      <c r="B19" s="5"/>
      <c r="C19" s="4"/>
      <c r="D19" s="4"/>
      <c r="E19" s="4"/>
      <c r="F19" s="4"/>
      <c r="G19" s="4"/>
      <c r="H19" s="4"/>
      <c r="I19" s="4"/>
      <c r="J19" s="4"/>
      <c r="K19" s="4"/>
      <c r="L19" s="85"/>
      <c r="M19" s="4"/>
    </row>
    <row r="20" spans="1:13" s="12" customFormat="1" ht="18" customHeight="1">
      <c r="A20" s="9"/>
      <c r="B20" s="5" t="s">
        <v>24</v>
      </c>
      <c r="C20" s="14" t="s">
        <v>25</v>
      </c>
      <c r="D20" s="9"/>
      <c r="E20" s="9"/>
      <c r="F20" s="9"/>
      <c r="G20" s="9"/>
      <c r="H20" s="9"/>
      <c r="I20" s="9"/>
      <c r="J20" s="9"/>
      <c r="K20" s="9"/>
      <c r="L20" s="88"/>
      <c r="M20" s="9"/>
    </row>
    <row r="21" spans="1:14" ht="18" customHeight="1">
      <c r="A21" s="4"/>
      <c r="B21" s="5"/>
      <c r="C21" s="16"/>
      <c r="D21" s="16" t="s">
        <v>26</v>
      </c>
      <c r="E21" s="77" t="s">
        <v>7</v>
      </c>
      <c r="F21" s="78"/>
      <c r="G21" s="78"/>
      <c r="H21" s="36" t="s">
        <v>8</v>
      </c>
      <c r="I21" s="135" t="s">
        <v>41</v>
      </c>
      <c r="J21" s="136"/>
      <c r="K21" s="135"/>
      <c r="L21" s="89"/>
      <c r="M21" s="137" t="s">
        <v>98</v>
      </c>
      <c r="N21" s="137" t="str">
        <f>IF(AND($E$44&gt;0,$E$45=0,$E$46=0),"€ je Sau","€ je Mastpl.")</f>
        <v>€ je Mastpl.</v>
      </c>
    </row>
    <row r="22" spans="1:14" ht="18" customHeight="1">
      <c r="A22" s="4"/>
      <c r="B22" s="5"/>
      <c r="C22" s="24"/>
      <c r="D22" s="27"/>
      <c r="E22" s="151" t="s">
        <v>49</v>
      </c>
      <c r="F22" s="152"/>
      <c r="G22" s="153"/>
      <c r="H22" s="50">
        <v>1400</v>
      </c>
      <c r="I22" s="145">
        <f>+IF(H22&gt;0,M22/H22,)</f>
        <v>71.42857142857143</v>
      </c>
      <c r="J22" s="146"/>
      <c r="K22" s="146"/>
      <c r="L22" s="30" t="s">
        <v>11</v>
      </c>
      <c r="M22" s="49">
        <v>100000</v>
      </c>
      <c r="N22" s="55">
        <f>IF($I$7&gt;0,M22/$E$45,M22/$E$44)</f>
        <v>200</v>
      </c>
    </row>
    <row r="23" spans="1:14" ht="18" customHeight="1">
      <c r="A23" s="4"/>
      <c r="B23" s="5"/>
      <c r="C23" s="24"/>
      <c r="D23" s="27"/>
      <c r="E23" s="154"/>
      <c r="F23" s="155"/>
      <c r="G23" s="156"/>
      <c r="H23" s="50"/>
      <c r="I23" s="145">
        <f>+IF(H23&gt;0,M23/H23,)</f>
        <v>0</v>
      </c>
      <c r="J23" s="146"/>
      <c r="K23" s="146"/>
      <c r="L23" s="30" t="s">
        <v>11</v>
      </c>
      <c r="M23" s="49"/>
      <c r="N23" s="55">
        <f>IF($I$7&gt;0,M23/$E$45,M23/$E$44)</f>
        <v>0</v>
      </c>
    </row>
    <row r="24" spans="1:14" ht="18" customHeight="1">
      <c r="A24" s="4"/>
      <c r="B24" s="5"/>
      <c r="C24" s="24"/>
      <c r="D24" s="27"/>
      <c r="E24" s="51"/>
      <c r="F24" s="74"/>
      <c r="G24" s="74"/>
      <c r="H24" s="50"/>
      <c r="I24" s="145">
        <f>+IF(H24&gt;0,M24/H24,)</f>
        <v>0</v>
      </c>
      <c r="J24" s="146"/>
      <c r="K24" s="146"/>
      <c r="L24" s="30" t="s">
        <v>11</v>
      </c>
      <c r="M24" s="49"/>
      <c r="N24" s="55">
        <f>IF($I$7&gt;0,M24/$E$45,M24/$E$44)</f>
        <v>0</v>
      </c>
    </row>
    <row r="25" spans="1:14" s="64" customFormat="1" ht="18" customHeight="1">
      <c r="A25" s="34"/>
      <c r="B25" s="5"/>
      <c r="C25" s="40"/>
      <c r="D25" s="57"/>
      <c r="E25" s="58" t="s">
        <v>27</v>
      </c>
      <c r="F25" s="59"/>
      <c r="G25" s="59"/>
      <c r="H25" s="60"/>
      <c r="I25" s="61"/>
      <c r="J25" s="61"/>
      <c r="K25" s="62"/>
      <c r="L25" s="36" t="s">
        <v>16</v>
      </c>
      <c r="M25" s="63">
        <f>SUM(M22:M24)</f>
        <v>100000</v>
      </c>
      <c r="N25" s="56">
        <f>IF($I$7&gt;0,M25/$E$45,M25/$E$44)</f>
        <v>200</v>
      </c>
    </row>
    <row r="26" spans="1:14" ht="18" customHeight="1">
      <c r="A26" s="4"/>
      <c r="B26" s="5"/>
      <c r="C26" s="16"/>
      <c r="D26" s="37" t="s">
        <v>28</v>
      </c>
      <c r="E26" s="157" t="s">
        <v>29</v>
      </c>
      <c r="F26" s="158"/>
      <c r="G26" s="159"/>
      <c r="H26" s="157" t="s">
        <v>56</v>
      </c>
      <c r="I26" s="158"/>
      <c r="J26" s="158"/>
      <c r="K26" s="159"/>
      <c r="L26" s="38" t="s">
        <v>16</v>
      </c>
      <c r="M26" s="168" t="s">
        <v>30</v>
      </c>
      <c r="N26" s="160"/>
    </row>
    <row r="27" spans="1:14" ht="18" customHeight="1">
      <c r="A27" s="4"/>
      <c r="B27" s="5"/>
      <c r="C27" s="29"/>
      <c r="D27" s="39" t="s">
        <v>31</v>
      </c>
      <c r="E27" s="162" t="s">
        <v>58</v>
      </c>
      <c r="F27" s="163"/>
      <c r="G27" s="164"/>
      <c r="H27" s="210" t="s">
        <v>57</v>
      </c>
      <c r="I27" s="211"/>
      <c r="J27" s="211"/>
      <c r="K27" s="212"/>
      <c r="L27" s="30"/>
      <c r="M27" s="169"/>
      <c r="N27" s="161"/>
    </row>
    <row r="28" spans="1:14" ht="18" customHeight="1">
      <c r="A28" s="4"/>
      <c r="B28" s="5"/>
      <c r="C28" s="25"/>
      <c r="D28" s="25" t="s">
        <v>32</v>
      </c>
      <c r="E28" s="142">
        <v>80000</v>
      </c>
      <c r="F28" s="143"/>
      <c r="G28" s="144"/>
      <c r="H28" s="142">
        <v>25000</v>
      </c>
      <c r="I28" s="143"/>
      <c r="J28" s="143"/>
      <c r="K28" s="144"/>
      <c r="L28" s="89"/>
      <c r="M28" s="45">
        <f aca="true" t="shared" si="1" ref="M28:M36">E28-H28</f>
        <v>55000</v>
      </c>
      <c r="N28" s="55">
        <f aca="true" t="shared" si="2" ref="N28:N37">IF($I$7&gt;0,M28/$E$45,M28/$E$44)</f>
        <v>110</v>
      </c>
    </row>
    <row r="29" spans="1:14" ht="18" customHeight="1">
      <c r="A29" s="4"/>
      <c r="B29" s="5"/>
      <c r="C29" s="25"/>
      <c r="D29" s="29" t="s">
        <v>94</v>
      </c>
      <c r="E29" s="142">
        <v>50000</v>
      </c>
      <c r="F29" s="143"/>
      <c r="G29" s="144"/>
      <c r="H29" s="142">
        <v>10000</v>
      </c>
      <c r="I29" s="143"/>
      <c r="J29" s="143"/>
      <c r="K29" s="144"/>
      <c r="L29" s="30" t="s">
        <v>11</v>
      </c>
      <c r="M29" s="45">
        <f t="shared" si="1"/>
        <v>40000</v>
      </c>
      <c r="N29" s="55">
        <f t="shared" si="2"/>
        <v>80</v>
      </c>
    </row>
    <row r="30" spans="1:14" s="64" customFormat="1" ht="18" customHeight="1">
      <c r="A30" s="34"/>
      <c r="B30" s="5"/>
      <c r="C30" s="58"/>
      <c r="D30" s="40" t="s">
        <v>33</v>
      </c>
      <c r="E30" s="148">
        <f>SUM(E28:G29)</f>
        <v>130000</v>
      </c>
      <c r="F30" s="149"/>
      <c r="G30" s="150"/>
      <c r="H30" s="148">
        <f>SUM(H28:K29)</f>
        <v>35000</v>
      </c>
      <c r="I30" s="149"/>
      <c r="J30" s="149"/>
      <c r="K30" s="150"/>
      <c r="L30" s="36" t="s">
        <v>16</v>
      </c>
      <c r="M30" s="83">
        <f t="shared" si="1"/>
        <v>95000</v>
      </c>
      <c r="N30" s="56">
        <f t="shared" si="2"/>
        <v>190</v>
      </c>
    </row>
    <row r="31" spans="1:14" ht="18" customHeight="1">
      <c r="A31" s="4"/>
      <c r="B31" s="5"/>
      <c r="C31" s="29"/>
      <c r="D31" s="29" t="s">
        <v>43</v>
      </c>
      <c r="E31" s="142">
        <v>8000</v>
      </c>
      <c r="F31" s="143"/>
      <c r="G31" s="144"/>
      <c r="H31" s="142">
        <v>6500</v>
      </c>
      <c r="I31" s="143"/>
      <c r="J31" s="143"/>
      <c r="K31" s="144"/>
      <c r="L31" s="30" t="s">
        <v>11</v>
      </c>
      <c r="M31" s="45">
        <f t="shared" si="1"/>
        <v>1500</v>
      </c>
      <c r="N31" s="55">
        <f t="shared" si="2"/>
        <v>3</v>
      </c>
    </row>
    <row r="32" spans="1:14" ht="18" customHeight="1">
      <c r="A32" s="4"/>
      <c r="B32" s="5"/>
      <c r="C32" s="29"/>
      <c r="D32" s="29" t="s">
        <v>44</v>
      </c>
      <c r="E32" s="142">
        <v>2000</v>
      </c>
      <c r="F32" s="143"/>
      <c r="G32" s="144"/>
      <c r="H32" s="142">
        <v>1000</v>
      </c>
      <c r="I32" s="143"/>
      <c r="J32" s="143"/>
      <c r="K32" s="144"/>
      <c r="L32" s="30" t="s">
        <v>11</v>
      </c>
      <c r="M32" s="45">
        <f t="shared" si="1"/>
        <v>1000</v>
      </c>
      <c r="N32" s="55">
        <f t="shared" si="2"/>
        <v>2</v>
      </c>
    </row>
    <row r="33" spans="1:14" ht="18" customHeight="1">
      <c r="A33" s="4"/>
      <c r="B33" s="5"/>
      <c r="C33" s="29"/>
      <c r="D33" s="29" t="s">
        <v>95</v>
      </c>
      <c r="E33" s="142">
        <v>3000</v>
      </c>
      <c r="F33" s="143"/>
      <c r="G33" s="144"/>
      <c r="H33" s="142">
        <v>3000</v>
      </c>
      <c r="I33" s="143"/>
      <c r="J33" s="143"/>
      <c r="K33" s="144"/>
      <c r="L33" s="30" t="s">
        <v>11</v>
      </c>
      <c r="M33" s="45">
        <f t="shared" si="1"/>
        <v>0</v>
      </c>
      <c r="N33" s="55">
        <f t="shared" si="2"/>
        <v>0</v>
      </c>
    </row>
    <row r="34" spans="1:14" ht="18" customHeight="1">
      <c r="A34" s="4"/>
      <c r="B34" s="5"/>
      <c r="C34" s="29"/>
      <c r="D34" s="29" t="s">
        <v>45</v>
      </c>
      <c r="E34" s="142">
        <v>6000</v>
      </c>
      <c r="F34" s="143"/>
      <c r="G34" s="144"/>
      <c r="H34" s="142">
        <v>2000</v>
      </c>
      <c r="I34" s="143"/>
      <c r="J34" s="143"/>
      <c r="K34" s="144"/>
      <c r="L34" s="30" t="s">
        <v>11</v>
      </c>
      <c r="M34" s="45">
        <f t="shared" si="1"/>
        <v>4000</v>
      </c>
      <c r="N34" s="55">
        <f t="shared" si="2"/>
        <v>8</v>
      </c>
    </row>
    <row r="35" spans="1:14" ht="18" customHeight="1">
      <c r="A35" s="4"/>
      <c r="B35" s="5"/>
      <c r="C35" s="29"/>
      <c r="D35" s="29" t="s">
        <v>46</v>
      </c>
      <c r="E35" s="142">
        <v>4000</v>
      </c>
      <c r="F35" s="143"/>
      <c r="G35" s="144"/>
      <c r="H35" s="142">
        <v>2000</v>
      </c>
      <c r="I35" s="143"/>
      <c r="J35" s="143"/>
      <c r="K35" s="144"/>
      <c r="L35" s="30" t="s">
        <v>11</v>
      </c>
      <c r="M35" s="45">
        <f t="shared" si="1"/>
        <v>2000</v>
      </c>
      <c r="N35" s="55">
        <f t="shared" si="2"/>
        <v>4</v>
      </c>
    </row>
    <row r="36" spans="1:14" ht="18" customHeight="1" thickBot="1">
      <c r="A36" s="4"/>
      <c r="B36" s="5"/>
      <c r="C36" s="29"/>
      <c r="D36" s="29" t="s">
        <v>96</v>
      </c>
      <c r="E36" s="142">
        <v>2000</v>
      </c>
      <c r="F36" s="143"/>
      <c r="G36" s="144"/>
      <c r="H36" s="142">
        <v>1500</v>
      </c>
      <c r="I36" s="143"/>
      <c r="J36" s="143"/>
      <c r="K36" s="144"/>
      <c r="L36" s="30" t="s">
        <v>11</v>
      </c>
      <c r="M36" s="72">
        <f t="shared" si="1"/>
        <v>500</v>
      </c>
      <c r="N36" s="65">
        <f t="shared" si="2"/>
        <v>1</v>
      </c>
    </row>
    <row r="37" spans="1:14" ht="18" customHeight="1" thickBot="1">
      <c r="A37" s="4"/>
      <c r="B37" s="5"/>
      <c r="C37" s="77" t="s">
        <v>34</v>
      </c>
      <c r="D37" s="78" t="s">
        <v>74</v>
      </c>
      <c r="E37" s="80"/>
      <c r="F37" s="79"/>
      <c r="G37" s="79"/>
      <c r="H37" s="79"/>
      <c r="I37" s="79"/>
      <c r="J37" s="79"/>
      <c r="K37" s="79"/>
      <c r="L37" s="36" t="s">
        <v>16</v>
      </c>
      <c r="M37" s="76">
        <f>SUM(M30:M36)+M25</f>
        <v>204000</v>
      </c>
      <c r="N37" s="73">
        <f t="shared" si="2"/>
        <v>408</v>
      </c>
    </row>
    <row r="38" spans="1:13" s="41" customFormat="1" ht="3" customHeight="1">
      <c r="A38" s="4"/>
      <c r="B38" s="35"/>
      <c r="C38" s="2"/>
      <c r="D38" s="3"/>
      <c r="E38" s="2"/>
      <c r="F38" s="2"/>
      <c r="G38" s="2"/>
      <c r="H38" s="2"/>
      <c r="I38" s="2"/>
      <c r="J38" s="2"/>
      <c r="K38" s="2"/>
      <c r="L38" s="85"/>
      <c r="M38" s="4"/>
    </row>
    <row r="39" spans="1:13" ht="3" customHeight="1">
      <c r="A39" s="4"/>
      <c r="B39" s="5"/>
      <c r="C39" s="34"/>
      <c r="D39" s="2"/>
      <c r="E39" s="4"/>
      <c r="F39" s="4"/>
      <c r="G39" s="4"/>
      <c r="H39" s="4"/>
      <c r="I39" s="4"/>
      <c r="J39" s="4"/>
      <c r="K39" s="4"/>
      <c r="L39" s="85"/>
      <c r="M39" s="13"/>
    </row>
    <row r="40" spans="1:13" ht="2.25" customHeight="1">
      <c r="A40" s="4"/>
      <c r="B40" s="5"/>
      <c r="C40" s="13"/>
      <c r="D40" s="2"/>
      <c r="E40" s="13"/>
      <c r="F40" s="13"/>
      <c r="G40" s="13"/>
      <c r="H40" s="13"/>
      <c r="I40" s="13"/>
      <c r="J40" s="13"/>
      <c r="K40" s="13"/>
      <c r="L40" s="35"/>
      <c r="M40" s="4"/>
    </row>
    <row r="41" spans="1:12" ht="18" customHeight="1">
      <c r="A41" s="4"/>
      <c r="B41" s="5" t="s">
        <v>35</v>
      </c>
      <c r="C41" s="14" t="s">
        <v>97</v>
      </c>
      <c r="D41" s="14"/>
      <c r="E41" s="14"/>
      <c r="F41" s="14"/>
      <c r="L41" s="1"/>
    </row>
    <row r="42" spans="1:12" ht="5.25" customHeight="1" thickBot="1">
      <c r="A42" s="4"/>
      <c r="B42" s="5"/>
      <c r="C42" s="14"/>
      <c r="D42" s="14"/>
      <c r="E42" s="14"/>
      <c r="F42" s="14"/>
      <c r="L42" s="1"/>
    </row>
    <row r="43" spans="1:14" ht="18" customHeight="1" thickBot="1">
      <c r="A43" s="4"/>
      <c r="B43" s="5"/>
      <c r="C43" s="109"/>
      <c r="D43" s="110"/>
      <c r="E43" s="110"/>
      <c r="F43" s="111"/>
      <c r="G43" s="115" t="s">
        <v>63</v>
      </c>
      <c r="H43" s="116"/>
      <c r="I43" s="117"/>
      <c r="J43" s="189" t="s">
        <v>85</v>
      </c>
      <c r="K43" s="190"/>
      <c r="L43" s="190"/>
      <c r="M43" s="125" t="s">
        <v>81</v>
      </c>
      <c r="N43" s="126" t="s">
        <v>91</v>
      </c>
    </row>
    <row r="44" spans="1:15" ht="18" customHeight="1">
      <c r="A44" s="4"/>
      <c r="B44" s="5"/>
      <c r="C44" s="69" t="s">
        <v>90</v>
      </c>
      <c r="D44" s="11" t="s">
        <v>77</v>
      </c>
      <c r="E44" s="47"/>
      <c r="F44" s="108" t="s">
        <v>36</v>
      </c>
      <c r="G44" s="187" t="str">
        <f>IF($K$7=0,"-",$G$47/E44)</f>
        <v>-</v>
      </c>
      <c r="H44" s="188"/>
      <c r="I44" s="120"/>
      <c r="J44" s="172">
        <v>375</v>
      </c>
      <c r="K44" s="173"/>
      <c r="L44" s="123"/>
      <c r="M44" s="130">
        <v>594</v>
      </c>
      <c r="N44" s="127">
        <v>122</v>
      </c>
      <c r="O44" s="43"/>
    </row>
    <row r="45" spans="1:15" ht="18" customHeight="1">
      <c r="A45" s="4"/>
      <c r="B45" s="5"/>
      <c r="C45" s="69" t="s">
        <v>92</v>
      </c>
      <c r="D45" s="11" t="s">
        <v>78</v>
      </c>
      <c r="E45" s="52">
        <v>500</v>
      </c>
      <c r="F45" s="108" t="s">
        <v>37</v>
      </c>
      <c r="G45" s="200">
        <f>IF(I7&gt;0,$G$47/E45,"-")</f>
        <v>77</v>
      </c>
      <c r="H45" s="201"/>
      <c r="I45" s="122"/>
      <c r="J45" s="174">
        <v>48</v>
      </c>
      <c r="K45" s="175"/>
      <c r="L45" s="91"/>
      <c r="M45" s="131">
        <v>75</v>
      </c>
      <c r="N45" s="128">
        <v>13</v>
      </c>
      <c r="O45" s="43"/>
    </row>
    <row r="46" spans="1:15" ht="18" customHeight="1">
      <c r="A46" s="4"/>
      <c r="B46" s="5"/>
      <c r="C46" s="69" t="s">
        <v>88</v>
      </c>
      <c r="D46" s="11" t="s">
        <v>79</v>
      </c>
      <c r="E46" s="67">
        <f>H12</f>
        <v>1300</v>
      </c>
      <c r="F46" s="108" t="s">
        <v>55</v>
      </c>
      <c r="G46" s="200">
        <f>IF(I7&gt;0,$G$47/E46,"-")</f>
        <v>29.615384615384617</v>
      </c>
      <c r="H46" s="201"/>
      <c r="I46" s="122"/>
      <c r="J46" s="174">
        <v>18</v>
      </c>
      <c r="K46" s="175"/>
      <c r="L46" s="91"/>
      <c r="M46" s="131">
        <v>28</v>
      </c>
      <c r="N46" s="128">
        <v>5</v>
      </c>
      <c r="O46" s="43"/>
    </row>
    <row r="47" spans="1:15" ht="18" customHeight="1" thickBot="1">
      <c r="A47" s="4"/>
      <c r="B47" s="5"/>
      <c r="C47" s="70" t="s">
        <v>89</v>
      </c>
      <c r="D47" s="112" t="s">
        <v>76</v>
      </c>
      <c r="E47" s="113"/>
      <c r="F47" s="114"/>
      <c r="G47" s="198">
        <f>J18-M37</f>
        <v>38500</v>
      </c>
      <c r="H47" s="199"/>
      <c r="I47" s="121"/>
      <c r="J47" s="176">
        <f>E44*J44+E45*J45</f>
        <v>24000</v>
      </c>
      <c r="K47" s="177"/>
      <c r="L47" s="124"/>
      <c r="M47" s="132">
        <f>E44*M44+E45*M45</f>
        <v>37500</v>
      </c>
      <c r="N47" s="129">
        <f>E44*N44+E45*N45</f>
        <v>6500</v>
      </c>
      <c r="O47" s="43"/>
    </row>
    <row r="48" spans="1:13" ht="21.75" customHeight="1" thickBot="1">
      <c r="A48" s="4"/>
      <c r="B48" s="4"/>
      <c r="C48" s="2" t="s">
        <v>86</v>
      </c>
      <c r="D48" s="4"/>
      <c r="E48" s="4"/>
      <c r="F48" s="4"/>
      <c r="G48" s="4"/>
      <c r="H48" s="4"/>
      <c r="I48" s="4"/>
      <c r="J48" s="2"/>
      <c r="K48" s="4"/>
      <c r="L48" s="85"/>
      <c r="M48" s="4"/>
    </row>
    <row r="49" spans="1:14" ht="18" customHeight="1" thickBot="1">
      <c r="A49" s="4"/>
      <c r="B49" s="5" t="s">
        <v>39</v>
      </c>
      <c r="C49" s="14" t="s">
        <v>75</v>
      </c>
      <c r="D49" s="14"/>
      <c r="F49" s="9"/>
      <c r="G49" s="42"/>
      <c r="H49" s="42"/>
      <c r="I49" s="42"/>
      <c r="J49" s="195">
        <f>IF($M$47&gt;0,$G$47/J47)</f>
        <v>1.6041666666666667</v>
      </c>
      <c r="K49" s="196"/>
      <c r="L49" s="197"/>
      <c r="M49" s="133">
        <f>IF($M$47&gt;0,$G$47/M47)</f>
        <v>1.0266666666666666</v>
      </c>
      <c r="N49" s="134">
        <f>IF($M$47&gt;0,$G$47/N47)</f>
        <v>5.923076923076923</v>
      </c>
    </row>
    <row r="50" spans="1:13" ht="6.75" customHeight="1">
      <c r="A50" s="4"/>
      <c r="B50" s="4"/>
      <c r="C50" s="4"/>
      <c r="D50" s="2"/>
      <c r="E50" s="4"/>
      <c r="F50" s="4"/>
      <c r="G50" s="4"/>
      <c r="H50" s="4"/>
      <c r="I50" s="4"/>
      <c r="J50" s="4"/>
      <c r="K50" s="4"/>
      <c r="L50" s="85"/>
      <c r="M50" s="4"/>
    </row>
    <row r="51" spans="1:13" ht="18" customHeight="1" thickBot="1">
      <c r="A51" s="4"/>
      <c r="B51" s="5" t="s">
        <v>40</v>
      </c>
      <c r="C51" s="14" t="s">
        <v>83</v>
      </c>
      <c r="D51" s="4"/>
      <c r="E51" s="4"/>
      <c r="F51" s="4"/>
      <c r="G51" s="4"/>
      <c r="H51" s="4"/>
      <c r="I51" s="4"/>
      <c r="J51" s="4"/>
      <c r="K51" s="4"/>
      <c r="L51" s="85"/>
      <c r="M51" s="4"/>
    </row>
    <row r="52" spans="1:14" ht="18" customHeight="1" thickBot="1">
      <c r="A52" s="4"/>
      <c r="B52" s="5"/>
      <c r="C52" s="101" t="s">
        <v>52</v>
      </c>
      <c r="D52" s="71"/>
      <c r="E52" s="92" t="s">
        <v>63</v>
      </c>
      <c r="F52" s="183" t="s">
        <v>82</v>
      </c>
      <c r="G52" s="184"/>
      <c r="H52" s="102" t="s">
        <v>81</v>
      </c>
      <c r="I52" s="181" t="s">
        <v>65</v>
      </c>
      <c r="J52" s="182"/>
      <c r="K52" s="182"/>
      <c r="L52" s="92" t="s">
        <v>63</v>
      </c>
      <c r="M52" s="96" t="s">
        <v>82</v>
      </c>
      <c r="N52" s="106" t="s">
        <v>81</v>
      </c>
    </row>
    <row r="53" spans="1:14" ht="18" customHeight="1">
      <c r="A53" s="4"/>
      <c r="B53" s="5"/>
      <c r="C53" s="68" t="s">
        <v>61</v>
      </c>
      <c r="D53" s="68"/>
      <c r="E53" s="93" t="str">
        <f>IF(K7&gt;0,(H10+H11)/E44,"-")</f>
        <v>-</v>
      </c>
      <c r="F53" s="185">
        <v>22.6</v>
      </c>
      <c r="G53" s="186"/>
      <c r="H53" s="103">
        <v>24.6</v>
      </c>
      <c r="I53" s="178" t="s">
        <v>66</v>
      </c>
      <c r="J53" s="179"/>
      <c r="K53" s="180"/>
      <c r="L53" s="100">
        <f>IF(I7&gt;0,M12,"-")</f>
        <v>184.6153846153846</v>
      </c>
      <c r="M53" s="97">
        <v>179</v>
      </c>
      <c r="N53" s="107">
        <v>192</v>
      </c>
    </row>
    <row r="54" spans="1:14" ht="18" customHeight="1">
      <c r="A54" s="4"/>
      <c r="B54" s="5"/>
      <c r="C54" s="68" t="s">
        <v>64</v>
      </c>
      <c r="D54" s="90"/>
      <c r="E54" s="118" t="str">
        <f>IF(K7&gt;0,(J10+J11)/(H10+H11),"-")</f>
        <v>-</v>
      </c>
      <c r="F54" s="207">
        <v>68</v>
      </c>
      <c r="G54" s="208"/>
      <c r="H54" s="104">
        <v>71</v>
      </c>
      <c r="I54" s="202" t="s">
        <v>67</v>
      </c>
      <c r="J54" s="203"/>
      <c r="K54" s="204"/>
      <c r="L54" s="94">
        <f>IF(I7&gt;0,I22,"-")</f>
        <v>71.42857142857143</v>
      </c>
      <c r="M54" s="98">
        <v>72</v>
      </c>
      <c r="N54" s="104">
        <v>74</v>
      </c>
    </row>
    <row r="55" spans="1:14" ht="18" customHeight="1" thickBot="1">
      <c r="A55" s="4"/>
      <c r="B55" s="5"/>
      <c r="C55" s="81" t="s">
        <v>69</v>
      </c>
      <c r="D55" s="81"/>
      <c r="E55" s="119" t="str">
        <f>IF(K7&gt;0,M30/E44,"-")</f>
        <v>-</v>
      </c>
      <c r="F55" s="170">
        <f>402+443</f>
        <v>845</v>
      </c>
      <c r="G55" s="171"/>
      <c r="H55" s="105">
        <v>838</v>
      </c>
      <c r="I55" s="205" t="s">
        <v>68</v>
      </c>
      <c r="J55" s="206"/>
      <c r="K55" s="206"/>
      <c r="L55" s="95">
        <f>IF(I7&gt;0,M30/E46,"-")</f>
        <v>73.07692307692308</v>
      </c>
      <c r="M55" s="99">
        <v>81</v>
      </c>
      <c r="N55" s="105">
        <v>78</v>
      </c>
    </row>
    <row r="56" spans="1:14" ht="17.25" customHeight="1">
      <c r="A56" s="4"/>
      <c r="B56" s="4"/>
      <c r="C56" s="191" t="s">
        <v>80</v>
      </c>
      <c r="D56" s="191"/>
      <c r="E56" s="191"/>
      <c r="F56" s="191"/>
      <c r="G56" s="191"/>
      <c r="H56" s="191"/>
      <c r="I56" s="191"/>
      <c r="J56" s="191"/>
      <c r="K56" s="191"/>
      <c r="L56" s="192"/>
      <c r="M56" s="191"/>
      <c r="N56" s="193" t="s">
        <v>84</v>
      </c>
    </row>
    <row r="57" spans="1:14" ht="21" customHeight="1">
      <c r="A57" s="4"/>
      <c r="B57" s="4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4"/>
    </row>
    <row r="58" spans="1:13" ht="18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85"/>
      <c r="M58" s="4"/>
    </row>
    <row r="59" spans="1:13" ht="18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85"/>
      <c r="M59" s="4"/>
    </row>
    <row r="60" spans="1:13" ht="18" customHeight="1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85"/>
      <c r="M60" s="4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sheetProtection sheet="1"/>
  <mergeCells count="62">
    <mergeCell ref="J43:L43"/>
    <mergeCell ref="C56:M57"/>
    <mergeCell ref="N56:N57"/>
    <mergeCell ref="J49:L49"/>
    <mergeCell ref="G47:H47"/>
    <mergeCell ref="G45:H45"/>
    <mergeCell ref="G46:H46"/>
    <mergeCell ref="I54:K54"/>
    <mergeCell ref="I55:K55"/>
    <mergeCell ref="F54:G54"/>
    <mergeCell ref="F55:G55"/>
    <mergeCell ref="J44:K44"/>
    <mergeCell ref="J45:K45"/>
    <mergeCell ref="J46:K46"/>
    <mergeCell ref="J47:K47"/>
    <mergeCell ref="I53:K53"/>
    <mergeCell ref="I52:K52"/>
    <mergeCell ref="F52:G52"/>
    <mergeCell ref="F53:G53"/>
    <mergeCell ref="G44:H44"/>
    <mergeCell ref="E35:G35"/>
    <mergeCell ref="H35:K35"/>
    <mergeCell ref="E36:G36"/>
    <mergeCell ref="H36:K36"/>
    <mergeCell ref="E32:G32"/>
    <mergeCell ref="H32:K32"/>
    <mergeCell ref="E33:G33"/>
    <mergeCell ref="H33:K33"/>
    <mergeCell ref="E34:G34"/>
    <mergeCell ref="H34:K34"/>
    <mergeCell ref="E29:G29"/>
    <mergeCell ref="H29:K29"/>
    <mergeCell ref="E30:G30"/>
    <mergeCell ref="H30:K30"/>
    <mergeCell ref="E31:G31"/>
    <mergeCell ref="H31:K31"/>
    <mergeCell ref="E26:G26"/>
    <mergeCell ref="H26:K26"/>
    <mergeCell ref="N26:N27"/>
    <mergeCell ref="E27:G27"/>
    <mergeCell ref="H27:K27"/>
    <mergeCell ref="E28:G28"/>
    <mergeCell ref="H28:K28"/>
    <mergeCell ref="M26:M27"/>
    <mergeCell ref="J18:L18"/>
    <mergeCell ref="E22:G22"/>
    <mergeCell ref="I22:K22"/>
    <mergeCell ref="E23:G23"/>
    <mergeCell ref="I23:K23"/>
    <mergeCell ref="I24:K24"/>
    <mergeCell ref="J12:L12"/>
    <mergeCell ref="J13:L13"/>
    <mergeCell ref="J14:L14"/>
    <mergeCell ref="J15:L15"/>
    <mergeCell ref="J16:L16"/>
    <mergeCell ref="J17:L17"/>
    <mergeCell ref="K3:N3"/>
    <mergeCell ref="E5:G5"/>
    <mergeCell ref="J5:N5"/>
    <mergeCell ref="K7:L7"/>
    <mergeCell ref="J10:L10"/>
    <mergeCell ref="J11:L1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showZeros="0" defaultGridColor="0" zoomScale="115" zoomScaleNormal="115" zoomScalePageLayoutView="0" colorId="8" workbookViewId="0" topLeftCell="A1">
      <selection activeCell="P21" sqref="P21"/>
    </sheetView>
  </sheetViews>
  <sheetFormatPr defaultColWidth="11.421875" defaultRowHeight="12.75"/>
  <cols>
    <col min="1" max="1" width="1.7109375" style="1" customWidth="1"/>
    <col min="2" max="2" width="3.7109375" style="44" customWidth="1"/>
    <col min="3" max="3" width="2.28125" style="1" customWidth="1"/>
    <col min="4" max="4" width="24.8515625" style="1" customWidth="1"/>
    <col min="5" max="5" width="8.8515625" style="1" customWidth="1"/>
    <col min="6" max="6" width="9.421875" style="1" customWidth="1"/>
    <col min="7" max="7" width="7.28125" style="1" customWidth="1"/>
    <col min="8" max="8" width="9.421875" style="1" customWidth="1"/>
    <col min="9" max="9" width="5.28125" style="1" customWidth="1"/>
    <col min="10" max="10" width="10.57421875" style="1" customWidth="1"/>
    <col min="11" max="11" width="2.7109375" style="1" customWidth="1"/>
    <col min="12" max="12" width="8.57421875" style="84" customWidth="1"/>
    <col min="13" max="13" width="12.00390625" style="1" customWidth="1"/>
    <col min="14" max="14" width="11.00390625" style="1" customWidth="1"/>
    <col min="15" max="16384" width="11.421875" style="1" customWidth="1"/>
  </cols>
  <sheetData>
    <row r="1" spans="1:13" ht="6" customHeight="1">
      <c r="A1" s="4"/>
      <c r="B1" s="5"/>
      <c r="C1" s="4"/>
      <c r="D1" s="4"/>
      <c r="E1" s="4"/>
      <c r="F1" s="4"/>
      <c r="G1" s="4"/>
      <c r="H1" s="4"/>
      <c r="I1" s="4"/>
      <c r="J1" s="4"/>
      <c r="K1" s="4"/>
      <c r="L1" s="85"/>
      <c r="M1" s="4"/>
    </row>
    <row r="2" spans="1:13" s="8" customFormat="1" ht="31.5" customHeight="1">
      <c r="A2" s="6"/>
      <c r="B2" s="7" t="s">
        <v>72</v>
      </c>
      <c r="C2" s="6"/>
      <c r="D2" s="6"/>
      <c r="E2" s="6"/>
      <c r="F2" s="6"/>
      <c r="G2" s="6"/>
      <c r="H2" s="6"/>
      <c r="I2" s="6"/>
      <c r="J2" s="6"/>
      <c r="K2" s="6"/>
      <c r="L2" s="86"/>
      <c r="M2" s="6"/>
    </row>
    <row r="3" spans="1:14" s="12" customFormat="1" ht="18" customHeight="1">
      <c r="A3" s="9"/>
      <c r="B3" s="82" t="s">
        <v>73</v>
      </c>
      <c r="C3" s="9"/>
      <c r="D3" s="9"/>
      <c r="E3" s="9"/>
      <c r="F3" s="9"/>
      <c r="G3" s="9"/>
      <c r="H3" s="9"/>
      <c r="I3" s="11" t="s">
        <v>0</v>
      </c>
      <c r="J3" s="11"/>
      <c r="K3" s="138" t="s">
        <v>47</v>
      </c>
      <c r="L3" s="138"/>
      <c r="M3" s="138"/>
      <c r="N3" s="138"/>
    </row>
    <row r="4" spans="1:13" s="12" customFormat="1" ht="11.25" customHeight="1">
      <c r="A4" s="9"/>
      <c r="B4" s="10"/>
      <c r="C4" s="9"/>
      <c r="D4" s="9"/>
      <c r="E4" s="9"/>
      <c r="F4" s="9"/>
      <c r="G4" s="9"/>
      <c r="H4" s="9"/>
      <c r="I4" s="4"/>
      <c r="J4" s="4"/>
      <c r="K4" s="4"/>
      <c r="L4" s="85"/>
      <c r="M4" s="4"/>
    </row>
    <row r="5" spans="1:14" ht="18" customHeight="1">
      <c r="A5" s="4"/>
      <c r="B5" s="5"/>
      <c r="C5" s="11" t="s">
        <v>1</v>
      </c>
      <c r="D5" s="11"/>
      <c r="E5" s="138" t="s">
        <v>60</v>
      </c>
      <c r="F5" s="138"/>
      <c r="G5" s="138"/>
      <c r="H5" s="4"/>
      <c r="I5" s="11" t="s">
        <v>2</v>
      </c>
      <c r="J5" s="139"/>
      <c r="K5" s="139"/>
      <c r="L5" s="139"/>
      <c r="M5" s="139"/>
      <c r="N5" s="139"/>
    </row>
    <row r="6" spans="1:13" ht="6.75" customHeight="1">
      <c r="A6" s="4"/>
      <c r="B6" s="5"/>
      <c r="C6" s="13"/>
      <c r="D6" s="13"/>
      <c r="E6" s="13"/>
      <c r="F6" s="13"/>
      <c r="G6" s="13"/>
      <c r="H6" s="4"/>
      <c r="I6" s="13"/>
      <c r="J6" s="13"/>
      <c r="K6" s="13"/>
      <c r="L6" s="87"/>
      <c r="M6" s="13"/>
    </row>
    <row r="7" spans="1:15" s="15" customFormat="1" ht="18" customHeight="1">
      <c r="A7" s="14"/>
      <c r="B7" s="5" t="s">
        <v>3</v>
      </c>
      <c r="C7" s="14" t="s">
        <v>4</v>
      </c>
      <c r="D7" s="14"/>
      <c r="F7" s="9"/>
      <c r="G7" s="9"/>
      <c r="H7" s="53" t="s">
        <v>50</v>
      </c>
      <c r="I7" s="66"/>
      <c r="J7" s="9" t="s">
        <v>51</v>
      </c>
      <c r="K7" s="209" t="s">
        <v>54</v>
      </c>
      <c r="L7" s="141"/>
      <c r="M7" s="9" t="s">
        <v>52</v>
      </c>
      <c r="O7" s="1"/>
    </row>
    <row r="8" spans="1:15" s="15" customFormat="1" ht="18" customHeight="1">
      <c r="A8" s="14"/>
      <c r="B8" s="5"/>
      <c r="C8" s="75" t="s">
        <v>71</v>
      </c>
      <c r="D8" s="14"/>
      <c r="E8" s="9"/>
      <c r="F8" s="9"/>
      <c r="G8" s="9"/>
      <c r="H8" s="54" t="s">
        <v>53</v>
      </c>
      <c r="I8" s="9"/>
      <c r="J8" s="9"/>
      <c r="K8" s="9"/>
      <c r="L8" s="88"/>
      <c r="M8" s="9"/>
      <c r="N8" s="9"/>
      <c r="O8" s="1"/>
    </row>
    <row r="9" spans="1:14" ht="18" customHeight="1">
      <c r="A9" s="4"/>
      <c r="B9" s="5"/>
      <c r="C9" s="16" t="s">
        <v>5</v>
      </c>
      <c r="D9" s="16" t="s">
        <v>6</v>
      </c>
      <c r="E9" s="17" t="s">
        <v>7</v>
      </c>
      <c r="F9" s="18"/>
      <c r="G9" s="19"/>
      <c r="H9" s="20" t="s">
        <v>8</v>
      </c>
      <c r="I9" s="21"/>
      <c r="J9" s="22" t="s">
        <v>42</v>
      </c>
      <c r="K9" s="22"/>
      <c r="L9" s="23"/>
      <c r="M9" s="23" t="s">
        <v>41</v>
      </c>
      <c r="N9" s="23" t="str">
        <f>IF(AND($E$44&gt;0,$E$45=0,$E$46=0),"€ je Sau","€ je Mastpl.")</f>
        <v>€ je Sau</v>
      </c>
    </row>
    <row r="10" spans="1:14" ht="18" customHeight="1">
      <c r="A10" s="4"/>
      <c r="B10" s="5"/>
      <c r="C10" s="24"/>
      <c r="D10" s="24"/>
      <c r="E10" s="17" t="s">
        <v>9</v>
      </c>
      <c r="F10" s="18"/>
      <c r="G10" s="19"/>
      <c r="H10" s="50">
        <v>25</v>
      </c>
      <c r="I10" s="26"/>
      <c r="J10" s="142">
        <v>1000</v>
      </c>
      <c r="K10" s="143"/>
      <c r="L10" s="144"/>
      <c r="M10" s="45">
        <f>IF(H10&gt;0,J10/H10,)</f>
        <v>40</v>
      </c>
      <c r="N10" s="55">
        <f>IF($I$7&gt;0,J10/$E$45,J10/$E$44)</f>
        <v>5</v>
      </c>
    </row>
    <row r="11" spans="1:14" ht="18" customHeight="1">
      <c r="A11" s="4"/>
      <c r="B11" s="5"/>
      <c r="C11" s="24"/>
      <c r="D11" s="27"/>
      <c r="E11" s="17" t="s">
        <v>10</v>
      </c>
      <c r="F11" s="11"/>
      <c r="G11" s="28"/>
      <c r="H11" s="50">
        <v>4000</v>
      </c>
      <c r="I11" s="30" t="s">
        <v>11</v>
      </c>
      <c r="J11" s="142">
        <v>270000</v>
      </c>
      <c r="K11" s="143"/>
      <c r="L11" s="144"/>
      <c r="M11" s="45">
        <f>IF(H11&gt;0,J11/H11,)</f>
        <v>67.5</v>
      </c>
      <c r="N11" s="55">
        <f aca="true" t="shared" si="0" ref="N11:N18">IF($I$7&gt;0,J11/$E$45,J11/$E$44)</f>
        <v>1350</v>
      </c>
    </row>
    <row r="12" spans="1:14" ht="18" customHeight="1">
      <c r="A12" s="4"/>
      <c r="B12" s="5"/>
      <c r="C12" s="24"/>
      <c r="D12" s="27"/>
      <c r="E12" s="17" t="s">
        <v>12</v>
      </c>
      <c r="F12" s="11"/>
      <c r="G12" s="28"/>
      <c r="H12" s="50"/>
      <c r="I12" s="30" t="s">
        <v>11</v>
      </c>
      <c r="J12" s="142"/>
      <c r="K12" s="143"/>
      <c r="L12" s="144"/>
      <c r="M12" s="45">
        <f>IF(H12&gt;0,J12/H12,)</f>
        <v>0</v>
      </c>
      <c r="N12" s="55">
        <f t="shared" si="0"/>
        <v>0</v>
      </c>
    </row>
    <row r="13" spans="1:14" ht="18" customHeight="1">
      <c r="A13" s="4"/>
      <c r="B13" s="5"/>
      <c r="C13" s="24"/>
      <c r="D13" s="24"/>
      <c r="E13" s="31" t="s">
        <v>13</v>
      </c>
      <c r="F13" s="11"/>
      <c r="G13" s="28"/>
      <c r="H13" s="50">
        <v>80</v>
      </c>
      <c r="I13" s="30" t="s">
        <v>11</v>
      </c>
      <c r="J13" s="142">
        <v>15000</v>
      </c>
      <c r="K13" s="143"/>
      <c r="L13" s="144"/>
      <c r="M13" s="45">
        <f>IF(H13&gt;0,J13/H13,)</f>
        <v>187.5</v>
      </c>
      <c r="N13" s="55">
        <f t="shared" si="0"/>
        <v>75</v>
      </c>
    </row>
    <row r="14" spans="1:14" ht="18" customHeight="1">
      <c r="A14" s="4"/>
      <c r="B14" s="5"/>
      <c r="C14" s="24"/>
      <c r="D14" s="24"/>
      <c r="E14" s="31" t="s">
        <v>14</v>
      </c>
      <c r="F14" s="11"/>
      <c r="G14" s="28"/>
      <c r="H14" s="50">
        <v>2</v>
      </c>
      <c r="I14" s="30" t="s">
        <v>11</v>
      </c>
      <c r="J14" s="142">
        <v>300</v>
      </c>
      <c r="K14" s="143"/>
      <c r="L14" s="144"/>
      <c r="M14" s="45">
        <f>IF(H14&gt;0,J14/H14,)</f>
        <v>150</v>
      </c>
      <c r="N14" s="55">
        <f t="shared" si="0"/>
        <v>1.5</v>
      </c>
    </row>
    <row r="15" spans="1:14" ht="18" customHeight="1">
      <c r="A15" s="4"/>
      <c r="B15" s="5"/>
      <c r="C15" s="29"/>
      <c r="D15" s="29"/>
      <c r="E15" s="31" t="s">
        <v>15</v>
      </c>
      <c r="F15" s="11"/>
      <c r="G15" s="28"/>
      <c r="H15" s="46"/>
      <c r="I15" s="30" t="s">
        <v>16</v>
      </c>
      <c r="J15" s="145">
        <f>SUM(J10:J14)</f>
        <v>286300</v>
      </c>
      <c r="K15" s="146"/>
      <c r="L15" s="147"/>
      <c r="M15" s="48"/>
      <c r="N15" s="55">
        <f t="shared" si="0"/>
        <v>1431.5</v>
      </c>
    </row>
    <row r="16" spans="1:14" ht="18" customHeight="1">
      <c r="A16" s="4"/>
      <c r="B16" s="5"/>
      <c r="C16" s="29" t="s">
        <v>17</v>
      </c>
      <c r="D16" s="17" t="s">
        <v>93</v>
      </c>
      <c r="E16" s="18"/>
      <c r="F16" s="18"/>
      <c r="G16" s="33" t="s">
        <v>18</v>
      </c>
      <c r="H16" s="19"/>
      <c r="I16" s="30" t="s">
        <v>19</v>
      </c>
      <c r="J16" s="142">
        <v>800</v>
      </c>
      <c r="K16" s="143"/>
      <c r="L16" s="144"/>
      <c r="M16" s="32"/>
      <c r="N16" s="55">
        <f t="shared" si="0"/>
        <v>4</v>
      </c>
    </row>
    <row r="17" spans="1:14" ht="18" customHeight="1">
      <c r="A17" s="4"/>
      <c r="B17" s="5"/>
      <c r="C17" s="29" t="s">
        <v>20</v>
      </c>
      <c r="D17" s="31" t="s">
        <v>21</v>
      </c>
      <c r="E17" s="11"/>
      <c r="F17" s="11"/>
      <c r="G17" s="33" t="s">
        <v>18</v>
      </c>
      <c r="H17" s="28"/>
      <c r="I17" s="30" t="s">
        <v>11</v>
      </c>
      <c r="J17" s="142">
        <v>200</v>
      </c>
      <c r="K17" s="143"/>
      <c r="L17" s="144"/>
      <c r="M17" s="26"/>
      <c r="N17" s="55">
        <f t="shared" si="0"/>
        <v>1</v>
      </c>
    </row>
    <row r="18" spans="1:14" ht="18" customHeight="1">
      <c r="A18" s="4"/>
      <c r="B18" s="5"/>
      <c r="C18" s="34" t="s">
        <v>22</v>
      </c>
      <c r="D18" s="34" t="s">
        <v>23</v>
      </c>
      <c r="E18" s="4"/>
      <c r="F18" s="4"/>
      <c r="G18" s="4"/>
      <c r="H18" s="4"/>
      <c r="I18" s="35" t="s">
        <v>16</v>
      </c>
      <c r="J18" s="148">
        <f>SUM(J15:J17)</f>
        <v>287300</v>
      </c>
      <c r="K18" s="149"/>
      <c r="L18" s="150"/>
      <c r="M18" s="26"/>
      <c r="N18" s="56">
        <f t="shared" si="0"/>
        <v>1436.5</v>
      </c>
    </row>
    <row r="19" spans="1:13" ht="4.5" customHeight="1">
      <c r="A19" s="4"/>
      <c r="B19" s="5"/>
      <c r="C19" s="4"/>
      <c r="D19" s="4"/>
      <c r="E19" s="4"/>
      <c r="F19" s="4"/>
      <c r="G19" s="4"/>
      <c r="H19" s="4"/>
      <c r="I19" s="4"/>
      <c r="J19" s="4"/>
      <c r="K19" s="4"/>
      <c r="L19" s="85"/>
      <c r="M19" s="4"/>
    </row>
    <row r="20" spans="1:13" s="12" customFormat="1" ht="18" customHeight="1">
      <c r="A20" s="9"/>
      <c r="B20" s="5" t="s">
        <v>24</v>
      </c>
      <c r="C20" s="14" t="s">
        <v>25</v>
      </c>
      <c r="D20" s="9"/>
      <c r="E20" s="9"/>
      <c r="F20" s="9"/>
      <c r="G20" s="9"/>
      <c r="H20" s="9"/>
      <c r="I20" s="9"/>
      <c r="J20" s="9"/>
      <c r="K20" s="9"/>
      <c r="L20" s="88"/>
      <c r="M20" s="9"/>
    </row>
    <row r="21" spans="1:14" ht="18" customHeight="1">
      <c r="A21" s="4"/>
      <c r="B21" s="5"/>
      <c r="C21" s="16"/>
      <c r="D21" s="16" t="s">
        <v>26</v>
      </c>
      <c r="E21" s="77" t="s">
        <v>7</v>
      </c>
      <c r="F21" s="78"/>
      <c r="G21" s="78"/>
      <c r="H21" s="36" t="s">
        <v>8</v>
      </c>
      <c r="I21" s="135" t="s">
        <v>41</v>
      </c>
      <c r="J21" s="136"/>
      <c r="K21" s="135"/>
      <c r="L21" s="89"/>
      <c r="M21" s="137" t="s">
        <v>98</v>
      </c>
      <c r="N21" s="137" t="str">
        <f>IF(AND($E$44&gt;0,$E$45=0,$E$46=0),"€ je Sau","€ je Mastpl.")</f>
        <v>€ je Sau</v>
      </c>
    </row>
    <row r="22" spans="1:14" ht="18" customHeight="1">
      <c r="A22" s="4"/>
      <c r="B22" s="5"/>
      <c r="C22" s="24"/>
      <c r="D22" s="27"/>
      <c r="E22" s="151" t="s">
        <v>49</v>
      </c>
      <c r="F22" s="152"/>
      <c r="G22" s="153"/>
      <c r="H22" s="50"/>
      <c r="I22" s="145">
        <f>+IF(H22&gt;0,M22/H22,)</f>
        <v>0</v>
      </c>
      <c r="J22" s="146"/>
      <c r="K22" s="146"/>
      <c r="L22" s="30" t="s">
        <v>11</v>
      </c>
      <c r="M22" s="49"/>
      <c r="N22" s="55">
        <f>IF($I$7&gt;0,M22/$E$45,M22/$E$44)</f>
        <v>0</v>
      </c>
    </row>
    <row r="23" spans="1:14" ht="18" customHeight="1">
      <c r="A23" s="4"/>
      <c r="B23" s="5"/>
      <c r="C23" s="24"/>
      <c r="D23" s="27"/>
      <c r="E23" s="154" t="s">
        <v>59</v>
      </c>
      <c r="F23" s="155"/>
      <c r="G23" s="156"/>
      <c r="H23" s="50">
        <v>80</v>
      </c>
      <c r="I23" s="145">
        <f>+IF(H23&gt;0,M23/H23,)</f>
        <v>312.5</v>
      </c>
      <c r="J23" s="146"/>
      <c r="K23" s="146"/>
      <c r="L23" s="30" t="s">
        <v>11</v>
      </c>
      <c r="M23" s="49">
        <v>25000</v>
      </c>
      <c r="N23" s="55">
        <f>IF($I$7&gt;0,M23/$E$45,M23/$E$44)</f>
        <v>125</v>
      </c>
    </row>
    <row r="24" spans="1:14" ht="18" customHeight="1">
      <c r="A24" s="4"/>
      <c r="B24" s="5"/>
      <c r="C24" s="24"/>
      <c r="D24" s="27"/>
      <c r="E24" s="51" t="s">
        <v>70</v>
      </c>
      <c r="F24" s="74"/>
      <c r="G24" s="74"/>
      <c r="H24" s="50">
        <v>2</v>
      </c>
      <c r="I24" s="145">
        <f>+IF(H24&gt;0,M24/H24,)</f>
        <v>600</v>
      </c>
      <c r="J24" s="146"/>
      <c r="K24" s="146"/>
      <c r="L24" s="30" t="s">
        <v>11</v>
      </c>
      <c r="M24" s="49">
        <v>1200</v>
      </c>
      <c r="N24" s="55">
        <f>IF($I$7&gt;0,M24/$E$45,M24/$E$44)</f>
        <v>6</v>
      </c>
    </row>
    <row r="25" spans="1:14" s="64" customFormat="1" ht="18" customHeight="1">
      <c r="A25" s="34"/>
      <c r="B25" s="5"/>
      <c r="C25" s="40"/>
      <c r="D25" s="57"/>
      <c r="E25" s="58" t="s">
        <v>27</v>
      </c>
      <c r="F25" s="59"/>
      <c r="G25" s="59"/>
      <c r="H25" s="60"/>
      <c r="I25" s="61"/>
      <c r="J25" s="61"/>
      <c r="K25" s="62"/>
      <c r="L25" s="36" t="s">
        <v>16</v>
      </c>
      <c r="M25" s="63">
        <f>SUM(M22:M24)</f>
        <v>26200</v>
      </c>
      <c r="N25" s="56">
        <f>IF($I$7&gt;0,M25/$E$45,M25/$E$44)</f>
        <v>131</v>
      </c>
    </row>
    <row r="26" spans="1:14" ht="18" customHeight="1">
      <c r="A26" s="4"/>
      <c r="B26" s="5"/>
      <c r="C26" s="16"/>
      <c r="D26" s="37" t="s">
        <v>28</v>
      </c>
      <c r="E26" s="157" t="s">
        <v>29</v>
      </c>
      <c r="F26" s="158"/>
      <c r="G26" s="159"/>
      <c r="H26" s="157" t="s">
        <v>56</v>
      </c>
      <c r="I26" s="158"/>
      <c r="J26" s="158"/>
      <c r="K26" s="159"/>
      <c r="L26" s="38" t="s">
        <v>16</v>
      </c>
      <c r="M26" s="168" t="s">
        <v>30</v>
      </c>
      <c r="N26" s="160"/>
    </row>
    <row r="27" spans="1:14" ht="18" customHeight="1">
      <c r="A27" s="4"/>
      <c r="B27" s="5"/>
      <c r="C27" s="29"/>
      <c r="D27" s="39" t="s">
        <v>31</v>
      </c>
      <c r="E27" s="162" t="s">
        <v>58</v>
      </c>
      <c r="F27" s="163"/>
      <c r="G27" s="164"/>
      <c r="H27" s="210" t="s">
        <v>62</v>
      </c>
      <c r="I27" s="211"/>
      <c r="J27" s="211"/>
      <c r="K27" s="212"/>
      <c r="L27" s="30"/>
      <c r="M27" s="169"/>
      <c r="N27" s="161"/>
    </row>
    <row r="28" spans="1:14" ht="18" customHeight="1">
      <c r="A28" s="4"/>
      <c r="B28" s="5"/>
      <c r="C28" s="25"/>
      <c r="D28" s="25" t="s">
        <v>32</v>
      </c>
      <c r="E28" s="142">
        <v>80000</v>
      </c>
      <c r="F28" s="143"/>
      <c r="G28" s="144"/>
      <c r="H28" s="142">
        <v>10000</v>
      </c>
      <c r="I28" s="143"/>
      <c r="J28" s="143"/>
      <c r="K28" s="144"/>
      <c r="L28" s="89"/>
      <c r="M28" s="45">
        <f aca="true" t="shared" si="1" ref="M28:M36">E28-H28</f>
        <v>70000</v>
      </c>
      <c r="N28" s="55">
        <f aca="true" t="shared" si="2" ref="N28:N37">IF($I$7&gt;0,M28/$E$45,M28/$E$44)</f>
        <v>350</v>
      </c>
    </row>
    <row r="29" spans="1:14" ht="18" customHeight="1">
      <c r="A29" s="4"/>
      <c r="B29" s="5"/>
      <c r="C29" s="25"/>
      <c r="D29" s="29" t="s">
        <v>94</v>
      </c>
      <c r="E29" s="142">
        <v>110000</v>
      </c>
      <c r="F29" s="143"/>
      <c r="G29" s="144"/>
      <c r="H29" s="142">
        <v>10000</v>
      </c>
      <c r="I29" s="143"/>
      <c r="J29" s="143"/>
      <c r="K29" s="144"/>
      <c r="L29" s="30" t="s">
        <v>11</v>
      </c>
      <c r="M29" s="45">
        <f t="shared" si="1"/>
        <v>100000</v>
      </c>
      <c r="N29" s="55">
        <f t="shared" si="2"/>
        <v>500</v>
      </c>
    </row>
    <row r="30" spans="1:14" s="64" customFormat="1" ht="18" customHeight="1">
      <c r="A30" s="34"/>
      <c r="B30" s="5"/>
      <c r="C30" s="58"/>
      <c r="D30" s="40" t="s">
        <v>33</v>
      </c>
      <c r="E30" s="148">
        <f>SUM(E28:G29)</f>
        <v>190000</v>
      </c>
      <c r="F30" s="149"/>
      <c r="G30" s="150"/>
      <c r="H30" s="148">
        <f>SUM(H28:K29)</f>
        <v>20000</v>
      </c>
      <c r="I30" s="149"/>
      <c r="J30" s="149"/>
      <c r="K30" s="150"/>
      <c r="L30" s="36" t="s">
        <v>16</v>
      </c>
      <c r="M30" s="83">
        <f t="shared" si="1"/>
        <v>170000</v>
      </c>
      <c r="N30" s="56">
        <f t="shared" si="2"/>
        <v>850</v>
      </c>
    </row>
    <row r="31" spans="1:14" ht="18" customHeight="1">
      <c r="A31" s="4"/>
      <c r="B31" s="5"/>
      <c r="C31" s="29"/>
      <c r="D31" s="29" t="s">
        <v>43</v>
      </c>
      <c r="E31" s="142">
        <v>8000</v>
      </c>
      <c r="F31" s="143"/>
      <c r="G31" s="144"/>
      <c r="H31" s="142">
        <v>1500</v>
      </c>
      <c r="I31" s="143"/>
      <c r="J31" s="143"/>
      <c r="K31" s="144"/>
      <c r="L31" s="30" t="s">
        <v>11</v>
      </c>
      <c r="M31" s="45">
        <f t="shared" si="1"/>
        <v>6500</v>
      </c>
      <c r="N31" s="55">
        <f t="shared" si="2"/>
        <v>32.5</v>
      </c>
    </row>
    <row r="32" spans="1:14" ht="18" customHeight="1">
      <c r="A32" s="4"/>
      <c r="B32" s="5"/>
      <c r="C32" s="29"/>
      <c r="D32" s="29" t="s">
        <v>44</v>
      </c>
      <c r="E32" s="142">
        <v>2000</v>
      </c>
      <c r="F32" s="143"/>
      <c r="G32" s="144"/>
      <c r="H32" s="142">
        <v>1000</v>
      </c>
      <c r="I32" s="143"/>
      <c r="J32" s="143"/>
      <c r="K32" s="144"/>
      <c r="L32" s="30" t="s">
        <v>11</v>
      </c>
      <c r="M32" s="45">
        <f t="shared" si="1"/>
        <v>1000</v>
      </c>
      <c r="N32" s="55">
        <f t="shared" si="2"/>
        <v>5</v>
      </c>
    </row>
    <row r="33" spans="1:14" ht="18" customHeight="1">
      <c r="A33" s="4"/>
      <c r="B33" s="5"/>
      <c r="C33" s="29"/>
      <c r="D33" s="29" t="s">
        <v>95</v>
      </c>
      <c r="E33" s="142">
        <v>3000</v>
      </c>
      <c r="F33" s="143"/>
      <c r="G33" s="144"/>
      <c r="H33" s="142">
        <v>1000</v>
      </c>
      <c r="I33" s="143"/>
      <c r="J33" s="143"/>
      <c r="K33" s="144"/>
      <c r="L33" s="30" t="s">
        <v>11</v>
      </c>
      <c r="M33" s="45">
        <f t="shared" si="1"/>
        <v>2000</v>
      </c>
      <c r="N33" s="55">
        <f t="shared" si="2"/>
        <v>10</v>
      </c>
    </row>
    <row r="34" spans="1:14" ht="18" customHeight="1">
      <c r="A34" s="4"/>
      <c r="B34" s="5"/>
      <c r="C34" s="29"/>
      <c r="D34" s="29" t="s">
        <v>45</v>
      </c>
      <c r="E34" s="142">
        <v>24000</v>
      </c>
      <c r="F34" s="143"/>
      <c r="G34" s="144"/>
      <c r="H34" s="142">
        <v>2000</v>
      </c>
      <c r="I34" s="143"/>
      <c r="J34" s="143"/>
      <c r="K34" s="144"/>
      <c r="L34" s="30" t="s">
        <v>11</v>
      </c>
      <c r="M34" s="45">
        <f t="shared" si="1"/>
        <v>22000</v>
      </c>
      <c r="N34" s="55">
        <f t="shared" si="2"/>
        <v>110</v>
      </c>
    </row>
    <row r="35" spans="1:14" ht="18" customHeight="1">
      <c r="A35" s="4"/>
      <c r="B35" s="5"/>
      <c r="C35" s="29"/>
      <c r="D35" s="29" t="s">
        <v>46</v>
      </c>
      <c r="E35" s="142">
        <v>4000</v>
      </c>
      <c r="F35" s="143"/>
      <c r="G35" s="144"/>
      <c r="H35" s="142">
        <v>2000</v>
      </c>
      <c r="I35" s="143"/>
      <c r="J35" s="143"/>
      <c r="K35" s="144"/>
      <c r="L35" s="30" t="s">
        <v>11</v>
      </c>
      <c r="M35" s="45">
        <f t="shared" si="1"/>
        <v>2000</v>
      </c>
      <c r="N35" s="55">
        <f t="shared" si="2"/>
        <v>10</v>
      </c>
    </row>
    <row r="36" spans="1:14" ht="18" customHeight="1" thickBot="1">
      <c r="A36" s="4"/>
      <c r="B36" s="5"/>
      <c r="C36" s="29"/>
      <c r="D36" s="29" t="s">
        <v>96</v>
      </c>
      <c r="E36" s="142">
        <v>2000</v>
      </c>
      <c r="F36" s="143"/>
      <c r="G36" s="144"/>
      <c r="H36" s="142">
        <v>1500</v>
      </c>
      <c r="I36" s="143"/>
      <c r="J36" s="143"/>
      <c r="K36" s="144"/>
      <c r="L36" s="30" t="s">
        <v>11</v>
      </c>
      <c r="M36" s="72">
        <f t="shared" si="1"/>
        <v>500</v>
      </c>
      <c r="N36" s="65">
        <f t="shared" si="2"/>
        <v>2.5</v>
      </c>
    </row>
    <row r="37" spans="1:14" ht="18" customHeight="1" thickBot="1">
      <c r="A37" s="4"/>
      <c r="B37" s="5"/>
      <c r="C37" s="77" t="s">
        <v>34</v>
      </c>
      <c r="D37" s="78" t="s">
        <v>74</v>
      </c>
      <c r="E37" s="80"/>
      <c r="F37" s="79"/>
      <c r="G37" s="79"/>
      <c r="H37" s="79"/>
      <c r="I37" s="79"/>
      <c r="J37" s="79"/>
      <c r="K37" s="79"/>
      <c r="L37" s="36" t="s">
        <v>16</v>
      </c>
      <c r="M37" s="76">
        <f>SUM(M30:M36)+M25</f>
        <v>230200</v>
      </c>
      <c r="N37" s="73">
        <f t="shared" si="2"/>
        <v>1151</v>
      </c>
    </row>
    <row r="38" spans="1:13" s="41" customFormat="1" ht="3" customHeight="1">
      <c r="A38" s="4"/>
      <c r="B38" s="35"/>
      <c r="C38" s="2"/>
      <c r="D38" s="3"/>
      <c r="E38" s="2"/>
      <c r="F38" s="2"/>
      <c r="G38" s="2"/>
      <c r="H38" s="2"/>
      <c r="I38" s="2"/>
      <c r="J38" s="2"/>
      <c r="K38" s="2"/>
      <c r="L38" s="85"/>
      <c r="M38" s="4"/>
    </row>
    <row r="39" spans="1:13" ht="3" customHeight="1">
      <c r="A39" s="4"/>
      <c r="B39" s="5"/>
      <c r="C39" s="34"/>
      <c r="D39" s="2"/>
      <c r="E39" s="4"/>
      <c r="F39" s="4"/>
      <c r="G39" s="4"/>
      <c r="H39" s="4"/>
      <c r="I39" s="4"/>
      <c r="J39" s="4"/>
      <c r="K39" s="4"/>
      <c r="L39" s="85"/>
      <c r="M39" s="13"/>
    </row>
    <row r="40" spans="1:13" ht="2.25" customHeight="1">
      <c r="A40" s="4"/>
      <c r="B40" s="5"/>
      <c r="C40" s="13"/>
      <c r="D40" s="2"/>
      <c r="E40" s="13"/>
      <c r="F40" s="13"/>
      <c r="G40" s="13"/>
      <c r="H40" s="13"/>
      <c r="I40" s="13"/>
      <c r="J40" s="13"/>
      <c r="K40" s="13"/>
      <c r="L40" s="35"/>
      <c r="M40" s="4"/>
    </row>
    <row r="41" spans="1:12" ht="18" customHeight="1">
      <c r="A41" s="4"/>
      <c r="B41" s="5" t="s">
        <v>35</v>
      </c>
      <c r="C41" s="14" t="s">
        <v>97</v>
      </c>
      <c r="D41" s="14"/>
      <c r="E41" s="14"/>
      <c r="F41" s="14"/>
      <c r="L41" s="1"/>
    </row>
    <row r="42" spans="1:12" ht="5.25" customHeight="1" thickBot="1">
      <c r="A42" s="4"/>
      <c r="B42" s="5"/>
      <c r="C42" s="14"/>
      <c r="D42" s="14"/>
      <c r="E42" s="14"/>
      <c r="F42" s="14"/>
      <c r="L42" s="1"/>
    </row>
    <row r="43" spans="1:14" ht="18" customHeight="1" thickBot="1">
      <c r="A43" s="4"/>
      <c r="B43" s="5"/>
      <c r="C43" s="109"/>
      <c r="D43" s="110"/>
      <c r="E43" s="110"/>
      <c r="F43" s="111"/>
      <c r="G43" s="115" t="s">
        <v>63</v>
      </c>
      <c r="H43" s="116"/>
      <c r="I43" s="117"/>
      <c r="J43" s="189" t="s">
        <v>85</v>
      </c>
      <c r="K43" s="190"/>
      <c r="L43" s="190"/>
      <c r="M43" s="125" t="s">
        <v>81</v>
      </c>
      <c r="N43" s="126" t="s">
        <v>91</v>
      </c>
    </row>
    <row r="44" spans="1:15" ht="18" customHeight="1">
      <c r="A44" s="4"/>
      <c r="B44" s="5"/>
      <c r="C44" s="69" t="s">
        <v>90</v>
      </c>
      <c r="D44" s="11" t="s">
        <v>77</v>
      </c>
      <c r="E44" s="47">
        <v>200</v>
      </c>
      <c r="F44" s="108" t="s">
        <v>36</v>
      </c>
      <c r="G44" s="187">
        <f>IF($K$7=0,"-",$G$47/E44)</f>
        <v>285.5</v>
      </c>
      <c r="H44" s="188"/>
      <c r="I44" s="120"/>
      <c r="J44" s="172">
        <v>375</v>
      </c>
      <c r="K44" s="173"/>
      <c r="L44" s="123"/>
      <c r="M44" s="130">
        <v>594</v>
      </c>
      <c r="N44" s="127">
        <v>122</v>
      </c>
      <c r="O44" s="43"/>
    </row>
    <row r="45" spans="1:15" ht="18" customHeight="1">
      <c r="A45" s="4"/>
      <c r="B45" s="5"/>
      <c r="C45" s="69" t="s">
        <v>92</v>
      </c>
      <c r="D45" s="11" t="s">
        <v>78</v>
      </c>
      <c r="E45" s="52"/>
      <c r="F45" s="108" t="s">
        <v>37</v>
      </c>
      <c r="G45" s="200" t="str">
        <f>IF(I7&gt;0,$G$47/E45,"-")</f>
        <v>-</v>
      </c>
      <c r="H45" s="201"/>
      <c r="I45" s="122"/>
      <c r="J45" s="174">
        <v>48</v>
      </c>
      <c r="K45" s="175"/>
      <c r="L45" s="91"/>
      <c r="M45" s="131">
        <v>75</v>
      </c>
      <c r="N45" s="128">
        <v>13</v>
      </c>
      <c r="O45" s="43"/>
    </row>
    <row r="46" spans="1:15" ht="18" customHeight="1">
      <c r="A46" s="4"/>
      <c r="B46" s="5"/>
      <c r="C46" s="69" t="s">
        <v>88</v>
      </c>
      <c r="D46" s="11" t="s">
        <v>79</v>
      </c>
      <c r="E46" s="67">
        <f>H12</f>
        <v>0</v>
      </c>
      <c r="F46" s="108" t="s">
        <v>38</v>
      </c>
      <c r="G46" s="200" t="str">
        <f>IF(I7&gt;0,$G$47/E46,"-")</f>
        <v>-</v>
      </c>
      <c r="H46" s="201"/>
      <c r="I46" s="122"/>
      <c r="J46" s="174">
        <v>18</v>
      </c>
      <c r="K46" s="175"/>
      <c r="L46" s="91"/>
      <c r="M46" s="131">
        <v>28</v>
      </c>
      <c r="N46" s="128">
        <v>5</v>
      </c>
      <c r="O46" s="43"/>
    </row>
    <row r="47" spans="1:15" ht="18" customHeight="1" thickBot="1">
      <c r="A47" s="4"/>
      <c r="B47" s="5"/>
      <c r="C47" s="70" t="s">
        <v>89</v>
      </c>
      <c r="D47" s="112" t="s">
        <v>76</v>
      </c>
      <c r="E47" s="113"/>
      <c r="F47" s="114"/>
      <c r="G47" s="198">
        <f>J18-M37</f>
        <v>57100</v>
      </c>
      <c r="H47" s="199"/>
      <c r="I47" s="121"/>
      <c r="J47" s="176">
        <f>E44*J44+E45*J45</f>
        <v>75000</v>
      </c>
      <c r="K47" s="177"/>
      <c r="L47" s="124"/>
      <c r="M47" s="132">
        <f>E44*M44+E45*M45</f>
        <v>118800</v>
      </c>
      <c r="N47" s="129">
        <f>E44*N44+E45*N45</f>
        <v>24400</v>
      </c>
      <c r="O47" s="43"/>
    </row>
    <row r="48" spans="1:13" ht="21.75" customHeight="1" thickBot="1">
      <c r="A48" s="4"/>
      <c r="B48" s="4"/>
      <c r="C48" s="2" t="s">
        <v>87</v>
      </c>
      <c r="D48" s="4"/>
      <c r="E48" s="4"/>
      <c r="F48" s="4"/>
      <c r="G48" s="4"/>
      <c r="H48" s="4"/>
      <c r="I48" s="4"/>
      <c r="J48" s="2"/>
      <c r="K48" s="4"/>
      <c r="L48" s="85"/>
      <c r="M48" s="4"/>
    </row>
    <row r="49" spans="1:14" ht="18" customHeight="1" thickBot="1">
      <c r="A49" s="4"/>
      <c r="B49" s="5" t="s">
        <v>39</v>
      </c>
      <c r="C49" s="14" t="s">
        <v>75</v>
      </c>
      <c r="D49" s="14"/>
      <c r="F49" s="9"/>
      <c r="G49" s="42"/>
      <c r="H49" s="42"/>
      <c r="I49" s="42"/>
      <c r="J49" s="195">
        <f>IF($M$47&gt;0,$G$47/J47)</f>
        <v>0.7613333333333333</v>
      </c>
      <c r="K49" s="196"/>
      <c r="L49" s="197"/>
      <c r="M49" s="133">
        <f>IF($M$47&gt;0,$G$47/M47)</f>
        <v>0.48063973063973064</v>
      </c>
      <c r="N49" s="134">
        <f>IF($M$47&gt;0,$G$47/N47)</f>
        <v>2.3401639344262297</v>
      </c>
    </row>
    <row r="50" spans="1:13" ht="6.75" customHeight="1">
      <c r="A50" s="4"/>
      <c r="B50" s="4"/>
      <c r="C50" s="4"/>
      <c r="D50" s="2"/>
      <c r="E50" s="4"/>
      <c r="F50" s="4"/>
      <c r="G50" s="4"/>
      <c r="H50" s="4"/>
      <c r="I50" s="4"/>
      <c r="J50" s="4"/>
      <c r="K50" s="4"/>
      <c r="L50" s="85"/>
      <c r="M50" s="4"/>
    </row>
    <row r="51" spans="1:13" ht="18" customHeight="1" thickBot="1">
      <c r="A51" s="4"/>
      <c r="B51" s="5" t="s">
        <v>40</v>
      </c>
      <c r="C51" s="14" t="s">
        <v>83</v>
      </c>
      <c r="D51" s="4"/>
      <c r="E51" s="4"/>
      <c r="F51" s="4"/>
      <c r="G51" s="4"/>
      <c r="H51" s="4"/>
      <c r="I51" s="4"/>
      <c r="J51" s="4"/>
      <c r="K51" s="4"/>
      <c r="L51" s="85"/>
      <c r="M51" s="4"/>
    </row>
    <row r="52" spans="1:14" ht="18" customHeight="1" thickBot="1">
      <c r="A52" s="4"/>
      <c r="B52" s="5"/>
      <c r="C52" s="101" t="s">
        <v>52</v>
      </c>
      <c r="D52" s="71"/>
      <c r="E52" s="92" t="s">
        <v>63</v>
      </c>
      <c r="F52" s="183" t="s">
        <v>82</v>
      </c>
      <c r="G52" s="184"/>
      <c r="H52" s="102" t="s">
        <v>81</v>
      </c>
      <c r="I52" s="181" t="s">
        <v>65</v>
      </c>
      <c r="J52" s="182"/>
      <c r="K52" s="182"/>
      <c r="L52" s="92" t="s">
        <v>63</v>
      </c>
      <c r="M52" s="96" t="s">
        <v>82</v>
      </c>
      <c r="N52" s="106" t="s">
        <v>81</v>
      </c>
    </row>
    <row r="53" spans="1:14" ht="18" customHeight="1">
      <c r="A53" s="4"/>
      <c r="B53" s="5"/>
      <c r="C53" s="68" t="s">
        <v>61</v>
      </c>
      <c r="D53" s="68"/>
      <c r="E53" s="93">
        <f>IF(K7&gt;0,(H10+H11)/E44,"-")</f>
        <v>20.125</v>
      </c>
      <c r="F53" s="185">
        <v>22.6</v>
      </c>
      <c r="G53" s="186"/>
      <c r="H53" s="103">
        <v>24.6</v>
      </c>
      <c r="I53" s="178" t="s">
        <v>66</v>
      </c>
      <c r="J53" s="179"/>
      <c r="K53" s="180"/>
      <c r="L53" s="100" t="str">
        <f>IF(I7&gt;0,M12,"-")</f>
        <v>-</v>
      </c>
      <c r="M53" s="97">
        <v>179</v>
      </c>
      <c r="N53" s="107">
        <v>192</v>
      </c>
    </row>
    <row r="54" spans="1:14" ht="18" customHeight="1">
      <c r="A54" s="4"/>
      <c r="B54" s="5"/>
      <c r="C54" s="68" t="s">
        <v>64</v>
      </c>
      <c r="D54" s="90"/>
      <c r="E54" s="118">
        <f>IF(K7&gt;0,(J10+J11)/(H10+H11),"-")</f>
        <v>67.32919254658385</v>
      </c>
      <c r="F54" s="207">
        <v>68</v>
      </c>
      <c r="G54" s="208"/>
      <c r="H54" s="104">
        <v>71</v>
      </c>
      <c r="I54" s="202" t="s">
        <v>67</v>
      </c>
      <c r="J54" s="203"/>
      <c r="K54" s="204"/>
      <c r="L54" s="94" t="str">
        <f>IF(I7&gt;0,I22,"-")</f>
        <v>-</v>
      </c>
      <c r="M54" s="98">
        <v>72</v>
      </c>
      <c r="N54" s="104">
        <v>74</v>
      </c>
    </row>
    <row r="55" spans="1:14" ht="18" customHeight="1" thickBot="1">
      <c r="A55" s="4"/>
      <c r="B55" s="5"/>
      <c r="C55" s="81" t="s">
        <v>69</v>
      </c>
      <c r="D55" s="81"/>
      <c r="E55" s="119">
        <f>IF(K7&gt;0,M30/E44,"-")</f>
        <v>850</v>
      </c>
      <c r="F55" s="170">
        <f>402+443</f>
        <v>845</v>
      </c>
      <c r="G55" s="171"/>
      <c r="H55" s="105">
        <v>838</v>
      </c>
      <c r="I55" s="205" t="s">
        <v>68</v>
      </c>
      <c r="J55" s="206"/>
      <c r="K55" s="206"/>
      <c r="L55" s="95" t="str">
        <f>IF(I7&gt;0,M30/E46,"-")</f>
        <v>-</v>
      </c>
      <c r="M55" s="99">
        <v>81</v>
      </c>
      <c r="N55" s="105">
        <v>78</v>
      </c>
    </row>
    <row r="56" spans="1:14" ht="17.25" customHeight="1">
      <c r="A56" s="4"/>
      <c r="B56" s="4"/>
      <c r="C56" s="191" t="s">
        <v>80</v>
      </c>
      <c r="D56" s="191"/>
      <c r="E56" s="191"/>
      <c r="F56" s="191"/>
      <c r="G56" s="191"/>
      <c r="H56" s="191"/>
      <c r="I56" s="191"/>
      <c r="J56" s="191"/>
      <c r="K56" s="191"/>
      <c r="L56" s="192"/>
      <c r="M56" s="191"/>
      <c r="N56" s="193" t="s">
        <v>84</v>
      </c>
    </row>
    <row r="57" spans="1:14" ht="21" customHeight="1">
      <c r="A57" s="4"/>
      <c r="B57" s="4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4"/>
    </row>
    <row r="58" spans="1:13" ht="18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85"/>
      <c r="M58" s="4"/>
    </row>
    <row r="59" spans="1:13" ht="18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85"/>
      <c r="M59" s="4"/>
    </row>
    <row r="60" spans="1:13" ht="18" customHeight="1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85"/>
      <c r="M60" s="4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sheetProtection sheet="1"/>
  <mergeCells count="62">
    <mergeCell ref="J43:L43"/>
    <mergeCell ref="C56:M57"/>
    <mergeCell ref="N56:N57"/>
    <mergeCell ref="J49:L49"/>
    <mergeCell ref="G47:H47"/>
    <mergeCell ref="G45:H45"/>
    <mergeCell ref="G46:H46"/>
    <mergeCell ref="I54:K54"/>
    <mergeCell ref="I55:K55"/>
    <mergeCell ref="F54:G54"/>
    <mergeCell ref="F55:G55"/>
    <mergeCell ref="J44:K44"/>
    <mergeCell ref="J45:K45"/>
    <mergeCell ref="J46:K46"/>
    <mergeCell ref="J47:K47"/>
    <mergeCell ref="I53:K53"/>
    <mergeCell ref="I52:K52"/>
    <mergeCell ref="F52:G52"/>
    <mergeCell ref="F53:G53"/>
    <mergeCell ref="G44:H44"/>
    <mergeCell ref="E35:G35"/>
    <mergeCell ref="H35:K35"/>
    <mergeCell ref="E36:G36"/>
    <mergeCell ref="H36:K36"/>
    <mergeCell ref="E32:G32"/>
    <mergeCell ref="H32:K32"/>
    <mergeCell ref="E33:G33"/>
    <mergeCell ref="H33:K33"/>
    <mergeCell ref="E34:G34"/>
    <mergeCell ref="H34:K34"/>
    <mergeCell ref="E29:G29"/>
    <mergeCell ref="H29:K29"/>
    <mergeCell ref="E30:G30"/>
    <mergeCell ref="H30:K30"/>
    <mergeCell ref="E31:G31"/>
    <mergeCell ref="H31:K31"/>
    <mergeCell ref="H26:K26"/>
    <mergeCell ref="N26:N27"/>
    <mergeCell ref="E27:G27"/>
    <mergeCell ref="H27:K27"/>
    <mergeCell ref="E28:G28"/>
    <mergeCell ref="H28:K28"/>
    <mergeCell ref="E26:G26"/>
    <mergeCell ref="M26:M27"/>
    <mergeCell ref="J18:L18"/>
    <mergeCell ref="E22:G22"/>
    <mergeCell ref="I22:K22"/>
    <mergeCell ref="E23:G23"/>
    <mergeCell ref="I23:K23"/>
    <mergeCell ref="I24:K24"/>
    <mergeCell ref="J12:L12"/>
    <mergeCell ref="J13:L13"/>
    <mergeCell ref="J14:L14"/>
    <mergeCell ref="J15:L15"/>
    <mergeCell ref="J16:L16"/>
    <mergeCell ref="J17:L17"/>
    <mergeCell ref="K3:N3"/>
    <mergeCell ref="E5:G5"/>
    <mergeCell ref="J5:N5"/>
    <mergeCell ref="K7:L7"/>
    <mergeCell ref="J10:L10"/>
    <mergeCell ref="J11:L1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Ermittlung der Deckungsbeiträge aus Stufe III der Buchführung</dc:title>
  <dc:subject>Schweinehaltung</dc:subject>
  <dc:creator>LEL, Dr.Segger</dc:creator>
  <cp:keywords/>
  <dc:description>08/1995</dc:description>
  <cp:lastModifiedBy>Segger, Volker (LEL)</cp:lastModifiedBy>
  <cp:lastPrinted>2014-05-08T15:50:11Z</cp:lastPrinted>
  <dcterms:created xsi:type="dcterms:W3CDTF">2006-12-05T13:34:37Z</dcterms:created>
  <dcterms:modified xsi:type="dcterms:W3CDTF">2014-05-09T07:42:56Z</dcterms:modified>
  <cp:category/>
  <cp:version/>
  <cp:contentType/>
  <cp:contentStatus/>
</cp:coreProperties>
</file>